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rosedmi-my.sharepoint.com/personal/chad_galer_dairy_org/Documents/L-Drive/Workshops/Dairy Supplier Tools/"/>
    </mc:Choice>
  </mc:AlternateContent>
  <xr:revisionPtr revIDLastSave="0" documentId="8_{F882D895-E4D2-4FDF-8C21-2C278FE87FD1}" xr6:coauthVersionLast="47" xr6:coauthVersionMax="47" xr10:uidLastSave="{00000000-0000-0000-0000-000000000000}"/>
  <workbookProtection workbookAlgorithmName="SHA-512" workbookHashValue="VqC2S7LqNs84N4lOAqP4ZTIde4qcwRs2+BoMP5Kx60SlMwvo1IIsWaYWtN1SXV4i3XFoNMX8YQd6S+lPb/jgaw==" workbookSaltValue="pftWeUEqpKybo7Ht9HFkRA==" workbookSpinCount="100000" lockStructure="1"/>
  <bookViews>
    <workbookView xWindow="-28920" yWindow="-75" windowWidth="29040" windowHeight="15720" tabRatio="791" xr2:uid="{3CA29343-C65C-4476-91E4-D98E12195E2E}"/>
  </bookViews>
  <sheets>
    <sheet name="GPS" sheetId="5" r:id="rId1"/>
    <sheet name="DASH" sheetId="1" r:id="rId2"/>
    <sheet name="ING" sheetId="2" r:id="rId3"/>
    <sheet name="PFR" sheetId="3" r:id="rId4"/>
    <sheet name="PKG" sheetId="6" r:id="rId5"/>
    <sheet name="EQUIP" sheetId="7" r:id="rId6"/>
    <sheet name="SERVICE" sheetId="8" r:id="rId7"/>
    <sheet name="OTHER" sheetId="9" r:id="rId8"/>
    <sheet name="Prod Pkg" sheetId="10" r:id="rId9"/>
    <sheet name="Audit Reg" sheetId="11" r:id="rId10"/>
    <sheet name="Climate" sheetId="12" r:id="rId11"/>
    <sheet name="Comments" sheetId="13" r:id="rId12"/>
    <sheet name="Action" sheetId="14" r:id="rId13"/>
    <sheet name="History " sheetId="15" r:id="rId14"/>
    <sheet name="Engine" sheetId="4" state="hidden"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2" l="1"/>
  <c r="K6" i="2"/>
  <c r="C70" i="13"/>
  <c r="C71" i="13"/>
  <c r="I8" i="12"/>
  <c r="G36" i="4" s="1"/>
  <c r="I6" i="12"/>
  <c r="G8" i="12"/>
  <c r="F36" i="4" s="1"/>
  <c r="G6" i="12"/>
  <c r="E8" i="12"/>
  <c r="E6" i="12"/>
  <c r="AG32" i="2"/>
  <c r="M32" i="2" s="1"/>
  <c r="AG31" i="2"/>
  <c r="M31" i="2" s="1"/>
  <c r="F3" i="9"/>
  <c r="F3" i="8"/>
  <c r="F3" i="7"/>
  <c r="F3" i="6"/>
  <c r="F3" i="3"/>
  <c r="E3" i="2"/>
  <c r="C76" i="13"/>
  <c r="C75" i="13"/>
  <c r="C74" i="13"/>
  <c r="C73" i="13"/>
  <c r="C72" i="13"/>
  <c r="C64" i="13"/>
  <c r="C65" i="13"/>
  <c r="C63" i="13"/>
  <c r="C60" i="13"/>
  <c r="C61" i="13"/>
  <c r="C62" i="13"/>
  <c r="C59" i="13"/>
  <c r="C57" i="13"/>
  <c r="C58" i="13"/>
  <c r="C56" i="13"/>
  <c r="C51" i="13"/>
  <c r="C52" i="13"/>
  <c r="C53" i="13"/>
  <c r="C54" i="13"/>
  <c r="C55" i="13"/>
  <c r="C50" i="13"/>
  <c r="C45" i="13"/>
  <c r="C44" i="13"/>
  <c r="C40" i="13"/>
  <c r="C41" i="13"/>
  <c r="C42" i="13"/>
  <c r="C43" i="13"/>
  <c r="C39" i="13"/>
  <c r="C36" i="13"/>
  <c r="C37" i="13"/>
  <c r="C38" i="13"/>
  <c r="C35" i="13"/>
  <c r="C32" i="13"/>
  <c r="C33" i="13"/>
  <c r="C34" i="13"/>
  <c r="C31" i="13"/>
  <c r="C30" i="13"/>
  <c r="C29" i="13"/>
  <c r="D24" i="13"/>
  <c r="D23" i="13"/>
  <c r="D22" i="13"/>
  <c r="D20" i="13"/>
  <c r="D21" i="13"/>
  <c r="D19" i="13"/>
  <c r="D8" i="13"/>
  <c r="D9" i="13"/>
  <c r="D10" i="13"/>
  <c r="D11" i="13"/>
  <c r="D12" i="13"/>
  <c r="D13" i="13"/>
  <c r="D14" i="13"/>
  <c r="D15" i="13"/>
  <c r="D16" i="13"/>
  <c r="D17" i="13"/>
  <c r="D18" i="13"/>
  <c r="D7" i="13"/>
  <c r="D5" i="13"/>
  <c r="D6" i="13"/>
  <c r="D4" i="13"/>
  <c r="D4" i="12"/>
  <c r="F4" i="12"/>
  <c r="H4" i="12"/>
  <c r="H4" i="11"/>
  <c r="F4" i="11"/>
  <c r="D4" i="11"/>
  <c r="H4" i="10"/>
  <c r="F4" i="10"/>
  <c r="D4" i="10"/>
  <c r="I14" i="10"/>
  <c r="G14" i="10"/>
  <c r="E14" i="10"/>
  <c r="I19" i="10"/>
  <c r="G19" i="10"/>
  <c r="E19" i="10"/>
  <c r="I9" i="10"/>
  <c r="G9" i="10"/>
  <c r="E9" i="10"/>
  <c r="I25" i="10" l="1"/>
  <c r="G25" i="10"/>
  <c r="E25" i="10"/>
  <c r="I6" i="10"/>
  <c r="G6" i="10"/>
  <c r="E6" i="10"/>
  <c r="I22" i="11"/>
  <c r="G22" i="11"/>
  <c r="E22" i="11"/>
  <c r="I17" i="11"/>
  <c r="G17" i="11"/>
  <c r="E17" i="11"/>
  <c r="I13" i="11"/>
  <c r="G13" i="11"/>
  <c r="E13" i="11"/>
  <c r="I6" i="11"/>
  <c r="G6" i="11"/>
  <c r="E6" i="11"/>
  <c r="V15" i="11"/>
  <c r="V14" i="11"/>
  <c r="V13" i="11"/>
  <c r="I18" i="12"/>
  <c r="G18" i="12"/>
  <c r="E18" i="12"/>
  <c r="I16" i="12"/>
  <c r="G16" i="12"/>
  <c r="E16" i="12"/>
  <c r="I14" i="12"/>
  <c r="G14" i="12"/>
  <c r="E14" i="12"/>
  <c r="I12" i="12"/>
  <c r="G12" i="12"/>
  <c r="E12" i="12"/>
  <c r="E36" i="4" s="1"/>
  <c r="I10" i="12"/>
  <c r="G10" i="12"/>
  <c r="E10" i="12"/>
  <c r="E35" i="4" l="1"/>
  <c r="I35" i="4" s="1"/>
  <c r="N14" i="1" s="1"/>
  <c r="G34" i="4"/>
  <c r="K34" i="4" s="1"/>
  <c r="P13" i="1" s="1"/>
  <c r="F34" i="4"/>
  <c r="E34" i="4"/>
  <c r="G35" i="4"/>
  <c r="K35" i="4" s="1"/>
  <c r="P14" i="1" s="1"/>
  <c r="F35" i="4"/>
  <c r="J35" i="4" s="1"/>
  <c r="O14" i="1" s="1"/>
  <c r="K36" i="4"/>
  <c r="J36" i="4"/>
  <c r="I36" i="4"/>
  <c r="I34" i="4" l="1"/>
  <c r="N13" i="1" s="1"/>
  <c r="J34" i="4"/>
  <c r="O13" i="1" s="1"/>
  <c r="O15" i="1"/>
  <c r="P15" i="1"/>
  <c r="N15" i="1"/>
  <c r="H32" i="9"/>
  <c r="AB32" i="9" s="1"/>
  <c r="H31" i="9"/>
  <c r="AB31" i="9" s="1"/>
  <c r="H27" i="9"/>
  <c r="AB27" i="9" s="1"/>
  <c r="H26" i="9"/>
  <c r="AB26" i="9" s="1"/>
  <c r="H25" i="9"/>
  <c r="AB25" i="9" s="1"/>
  <c r="H24" i="9"/>
  <c r="AB24" i="9" s="1"/>
  <c r="H23" i="9"/>
  <c r="AB23" i="9" s="1"/>
  <c r="H22" i="9"/>
  <c r="AB22" i="9" s="1"/>
  <c r="H21" i="9"/>
  <c r="AB21" i="9" s="1"/>
  <c r="H20" i="9"/>
  <c r="AB20" i="9" s="1"/>
  <c r="H19" i="9"/>
  <c r="AB19" i="9" s="1"/>
  <c r="H18" i="9"/>
  <c r="AB18" i="9" s="1"/>
  <c r="H17" i="9"/>
  <c r="AB17" i="9" s="1"/>
  <c r="H16" i="9"/>
  <c r="AB16" i="9" s="1"/>
  <c r="H15" i="9"/>
  <c r="AB15" i="9" s="1"/>
  <c r="H14" i="9"/>
  <c r="AB14" i="9" s="1"/>
  <c r="H13" i="9"/>
  <c r="AB13" i="9" s="1"/>
  <c r="H12" i="9"/>
  <c r="AB12" i="9" s="1"/>
  <c r="H8" i="9"/>
  <c r="AB8" i="9" s="1"/>
  <c r="H7" i="9"/>
  <c r="AB7" i="9" s="1"/>
  <c r="I6" i="9"/>
  <c r="I31" i="9" s="1"/>
  <c r="H6" i="9"/>
  <c r="AB6" i="9" s="1"/>
  <c r="H32" i="8"/>
  <c r="AB32" i="8" s="1"/>
  <c r="H31" i="8"/>
  <c r="AB31" i="8" s="1"/>
  <c r="H27" i="8"/>
  <c r="AB27" i="8" s="1"/>
  <c r="H26" i="8"/>
  <c r="AB26" i="8" s="1"/>
  <c r="H25" i="8"/>
  <c r="AB25" i="8" s="1"/>
  <c r="H24" i="8"/>
  <c r="AB24" i="8" s="1"/>
  <c r="H23" i="8"/>
  <c r="AB23" i="8" s="1"/>
  <c r="H22" i="8"/>
  <c r="AB22" i="8" s="1"/>
  <c r="H21" i="8"/>
  <c r="AB21" i="8" s="1"/>
  <c r="H20" i="8"/>
  <c r="AB20" i="8" s="1"/>
  <c r="H19" i="8"/>
  <c r="AB19" i="8" s="1"/>
  <c r="H18" i="8"/>
  <c r="AB18" i="8" s="1"/>
  <c r="H17" i="8"/>
  <c r="AB17" i="8" s="1"/>
  <c r="H16" i="8"/>
  <c r="AB16" i="8" s="1"/>
  <c r="H15" i="8"/>
  <c r="AB15" i="8" s="1"/>
  <c r="H14" i="8"/>
  <c r="AB14" i="8" s="1"/>
  <c r="H13" i="8"/>
  <c r="AB13" i="8" s="1"/>
  <c r="H12" i="8"/>
  <c r="AB12" i="8" s="1"/>
  <c r="H8" i="8"/>
  <c r="AB8" i="8" s="1"/>
  <c r="H7" i="8"/>
  <c r="AB7" i="8" s="1"/>
  <c r="I6" i="8"/>
  <c r="H6" i="8"/>
  <c r="AB6" i="8" s="1"/>
  <c r="H32" i="7"/>
  <c r="AB32" i="7" s="1"/>
  <c r="H31" i="7"/>
  <c r="AB31" i="7" s="1"/>
  <c r="H27" i="7"/>
  <c r="H26" i="7"/>
  <c r="AB26" i="7" s="1"/>
  <c r="H25" i="7"/>
  <c r="AB25" i="7" s="1"/>
  <c r="H24" i="7"/>
  <c r="H23" i="7"/>
  <c r="AB23" i="7" s="1"/>
  <c r="H22" i="7"/>
  <c r="AB22" i="7" s="1"/>
  <c r="H21" i="7"/>
  <c r="H20" i="7"/>
  <c r="AB20" i="7" s="1"/>
  <c r="H19" i="7"/>
  <c r="AB19" i="7" s="1"/>
  <c r="H18" i="7"/>
  <c r="H17" i="7"/>
  <c r="AB17" i="7" s="1"/>
  <c r="H16" i="7"/>
  <c r="AB16" i="7" s="1"/>
  <c r="H15" i="7"/>
  <c r="H14" i="7"/>
  <c r="AB14" i="7" s="1"/>
  <c r="H13" i="7"/>
  <c r="H12" i="7"/>
  <c r="AB12" i="7" s="1"/>
  <c r="H8" i="7"/>
  <c r="H7" i="7"/>
  <c r="AB7" i="7" s="1"/>
  <c r="I6" i="7"/>
  <c r="J31" i="7" s="1"/>
  <c r="AC31" i="7" s="1"/>
  <c r="H6" i="7"/>
  <c r="AB6" i="7" s="1"/>
  <c r="H32" i="6"/>
  <c r="AB32" i="6" s="1"/>
  <c r="H31" i="6"/>
  <c r="AB31" i="6" s="1"/>
  <c r="H27" i="6"/>
  <c r="AB27" i="6" s="1"/>
  <c r="H26" i="6"/>
  <c r="AB26" i="6" s="1"/>
  <c r="H25" i="6"/>
  <c r="AB25" i="6" s="1"/>
  <c r="H24" i="6"/>
  <c r="AB24" i="6" s="1"/>
  <c r="H23" i="6"/>
  <c r="AB23" i="6" s="1"/>
  <c r="H22" i="6"/>
  <c r="AB22" i="6" s="1"/>
  <c r="H21" i="6"/>
  <c r="AB21" i="6" s="1"/>
  <c r="H20" i="6"/>
  <c r="AB20" i="6" s="1"/>
  <c r="H19" i="6"/>
  <c r="AB19" i="6" s="1"/>
  <c r="H18" i="6"/>
  <c r="AB18" i="6" s="1"/>
  <c r="H17" i="6"/>
  <c r="AB17" i="6" s="1"/>
  <c r="H16" i="6"/>
  <c r="AB16" i="6" s="1"/>
  <c r="H15" i="6"/>
  <c r="AB15" i="6" s="1"/>
  <c r="H14" i="6"/>
  <c r="AB14" i="6" s="1"/>
  <c r="H13" i="6"/>
  <c r="AB13" i="6" s="1"/>
  <c r="H12" i="6"/>
  <c r="AB12" i="6" s="1"/>
  <c r="H8" i="6"/>
  <c r="AB8" i="6" s="1"/>
  <c r="H7" i="6"/>
  <c r="AB7" i="6" s="1"/>
  <c r="I6" i="6"/>
  <c r="I31" i="6" s="1"/>
  <c r="H6" i="6"/>
  <c r="AB6" i="6" s="1"/>
  <c r="J15" i="7" l="1"/>
  <c r="AC15" i="7" s="1"/>
  <c r="AB33" i="7"/>
  <c r="H33" i="7" s="1"/>
  <c r="I15" i="4" s="1"/>
  <c r="I12" i="9"/>
  <c r="AB9" i="9"/>
  <c r="H9" i="9" s="1"/>
  <c r="E17" i="4" s="1"/>
  <c r="J8" i="9"/>
  <c r="AC8" i="9" s="1"/>
  <c r="J31" i="9"/>
  <c r="AC31" i="9" s="1"/>
  <c r="AB9" i="8"/>
  <c r="J31" i="8"/>
  <c r="AC31" i="8" s="1"/>
  <c r="J8" i="8"/>
  <c r="AC8" i="8" s="1"/>
  <c r="J27" i="7"/>
  <c r="AC27" i="7" s="1"/>
  <c r="J7" i="7"/>
  <c r="AC7" i="7" s="1"/>
  <c r="J18" i="7"/>
  <c r="AC18" i="7" s="1"/>
  <c r="J21" i="7"/>
  <c r="AC21" i="7" s="1"/>
  <c r="J8" i="7"/>
  <c r="AC8" i="7" s="1"/>
  <c r="I12" i="7"/>
  <c r="J12" i="7"/>
  <c r="AC12" i="7" s="1"/>
  <c r="J24" i="7"/>
  <c r="AC24" i="7" s="1"/>
  <c r="J13" i="7"/>
  <c r="AC13" i="7" s="1"/>
  <c r="J31" i="6"/>
  <c r="AC31" i="6" s="1"/>
  <c r="AB33" i="6"/>
  <c r="H33" i="6" s="1"/>
  <c r="I18" i="4" s="1"/>
  <c r="AB28" i="9"/>
  <c r="H28" i="9" s="1"/>
  <c r="G17" i="4" s="1"/>
  <c r="AB33" i="9"/>
  <c r="H33" i="9" s="1"/>
  <c r="I17" i="4" s="1"/>
  <c r="J7" i="9"/>
  <c r="AC7" i="9" s="1"/>
  <c r="J12" i="9"/>
  <c r="AC12" i="9" s="1"/>
  <c r="J15" i="9"/>
  <c r="AC15" i="9" s="1"/>
  <c r="J18" i="9"/>
  <c r="AC18" i="9" s="1"/>
  <c r="J21" i="9"/>
  <c r="AC21" i="9" s="1"/>
  <c r="J24" i="9"/>
  <c r="AC24" i="9" s="1"/>
  <c r="J27" i="9"/>
  <c r="AC27" i="9" s="1"/>
  <c r="J32" i="9"/>
  <c r="AC32" i="9" s="1"/>
  <c r="J13" i="9"/>
  <c r="AC13" i="9" s="1"/>
  <c r="J16" i="9"/>
  <c r="AC16" i="9" s="1"/>
  <c r="J19" i="9"/>
  <c r="AC19" i="9" s="1"/>
  <c r="J22" i="9"/>
  <c r="AC22" i="9" s="1"/>
  <c r="J25" i="9"/>
  <c r="AC25" i="9" s="1"/>
  <c r="J6" i="9"/>
  <c r="AC6" i="9" s="1"/>
  <c r="J14" i="9"/>
  <c r="AC14" i="9" s="1"/>
  <c r="J17" i="9"/>
  <c r="AC17" i="9" s="1"/>
  <c r="J20" i="9"/>
  <c r="AC20" i="9" s="1"/>
  <c r="J23" i="9"/>
  <c r="AC23" i="9" s="1"/>
  <c r="J26" i="9"/>
  <c r="AC26" i="9" s="1"/>
  <c r="AB28" i="8"/>
  <c r="H28" i="8" s="1"/>
  <c r="G21" i="4" s="1"/>
  <c r="H9" i="8"/>
  <c r="E21" i="4" s="1"/>
  <c r="AB33" i="8"/>
  <c r="H33" i="8" s="1"/>
  <c r="I21" i="4" s="1"/>
  <c r="J16" i="8"/>
  <c r="AC16" i="8" s="1"/>
  <c r="J7" i="8"/>
  <c r="AC7" i="8" s="1"/>
  <c r="I12" i="8"/>
  <c r="J12" i="8"/>
  <c r="AC12" i="8" s="1"/>
  <c r="J15" i="8"/>
  <c r="AC15" i="8" s="1"/>
  <c r="J18" i="8"/>
  <c r="AC18" i="8" s="1"/>
  <c r="J21" i="8"/>
  <c r="AC21" i="8" s="1"/>
  <c r="J24" i="8"/>
  <c r="AC24" i="8" s="1"/>
  <c r="J27" i="8"/>
  <c r="AC27" i="8" s="1"/>
  <c r="J32" i="8"/>
  <c r="J13" i="8"/>
  <c r="AC13" i="8" s="1"/>
  <c r="J19" i="8"/>
  <c r="AC19" i="8" s="1"/>
  <c r="J22" i="8"/>
  <c r="AC22" i="8" s="1"/>
  <c r="J25" i="8"/>
  <c r="AC25" i="8" s="1"/>
  <c r="J6" i="8"/>
  <c r="AC6" i="8" s="1"/>
  <c r="J14" i="8"/>
  <c r="AC14" i="8" s="1"/>
  <c r="J17" i="8"/>
  <c r="AC17" i="8" s="1"/>
  <c r="J20" i="8"/>
  <c r="AC20" i="8" s="1"/>
  <c r="J23" i="8"/>
  <c r="AC23" i="8" s="1"/>
  <c r="J26" i="8"/>
  <c r="AC26" i="8" s="1"/>
  <c r="I31" i="8"/>
  <c r="AB15" i="7"/>
  <c r="AB18" i="7"/>
  <c r="AB21" i="7"/>
  <c r="AB24" i="7"/>
  <c r="AB27" i="7"/>
  <c r="J32" i="7"/>
  <c r="AB8" i="7"/>
  <c r="AB9" i="7" s="1"/>
  <c r="J19" i="7"/>
  <c r="AC19" i="7" s="1"/>
  <c r="J22" i="7"/>
  <c r="AC22" i="7" s="1"/>
  <c r="J6" i="7"/>
  <c r="AC6" i="7" s="1"/>
  <c r="J14" i="7"/>
  <c r="AC14" i="7" s="1"/>
  <c r="J17" i="7"/>
  <c r="AC17" i="7" s="1"/>
  <c r="J20" i="7"/>
  <c r="AC20" i="7" s="1"/>
  <c r="J23" i="7"/>
  <c r="AC23" i="7" s="1"/>
  <c r="J26" i="7"/>
  <c r="AC26" i="7" s="1"/>
  <c r="I31" i="7"/>
  <c r="J16" i="7"/>
  <c r="AC16" i="7" s="1"/>
  <c r="J25" i="7"/>
  <c r="AC25" i="7" s="1"/>
  <c r="AB13" i="7"/>
  <c r="AB28" i="6"/>
  <c r="H28" i="6" s="1"/>
  <c r="G18" i="4" s="1"/>
  <c r="AB9" i="6"/>
  <c r="J7" i="6"/>
  <c r="AC7" i="6" s="1"/>
  <c r="J12" i="6"/>
  <c r="AC12" i="6" s="1"/>
  <c r="J15" i="6"/>
  <c r="AC15" i="6" s="1"/>
  <c r="J18" i="6"/>
  <c r="AC18" i="6" s="1"/>
  <c r="J21" i="6"/>
  <c r="AC21" i="6" s="1"/>
  <c r="J24" i="6"/>
  <c r="AC24" i="6" s="1"/>
  <c r="J27" i="6"/>
  <c r="AC27" i="6" s="1"/>
  <c r="I12" i="6"/>
  <c r="J8" i="6"/>
  <c r="AC8" i="6" s="1"/>
  <c r="J32" i="6"/>
  <c r="J13" i="6"/>
  <c r="AC13" i="6" s="1"/>
  <c r="J16" i="6"/>
  <c r="AC16" i="6" s="1"/>
  <c r="J19" i="6"/>
  <c r="AC19" i="6" s="1"/>
  <c r="J22" i="6"/>
  <c r="AC22" i="6" s="1"/>
  <c r="J25" i="6"/>
  <c r="AC25" i="6" s="1"/>
  <c r="J6" i="6"/>
  <c r="AC6" i="6" s="1"/>
  <c r="J14" i="6"/>
  <c r="AC14" i="6" s="1"/>
  <c r="J17" i="6"/>
  <c r="AC17" i="6" s="1"/>
  <c r="J20" i="6"/>
  <c r="AC20" i="6" s="1"/>
  <c r="J23" i="6"/>
  <c r="AC23" i="6" s="1"/>
  <c r="J26" i="6"/>
  <c r="AC26" i="6" s="1"/>
  <c r="AC32" i="8" l="1"/>
  <c r="AC33" i="8" s="1"/>
  <c r="J33" i="8" s="1"/>
  <c r="J21" i="4" s="1"/>
  <c r="AB34" i="8"/>
  <c r="H34" i="8" s="1"/>
  <c r="K21" i="4" s="1"/>
  <c r="AC9" i="8"/>
  <c r="J9" i="8" s="1"/>
  <c r="F21" i="4" s="1"/>
  <c r="AC32" i="7"/>
  <c r="AC33" i="7" s="1"/>
  <c r="J33" i="7" s="1"/>
  <c r="J15" i="4" s="1"/>
  <c r="AC9" i="7"/>
  <c r="J9" i="7" s="1"/>
  <c r="F15" i="4" s="1"/>
  <c r="AC32" i="6"/>
  <c r="AC33" i="6" s="1"/>
  <c r="J33" i="6" s="1"/>
  <c r="J18" i="4" s="1"/>
  <c r="AC33" i="9"/>
  <c r="AC28" i="7"/>
  <c r="AB28" i="7"/>
  <c r="H28" i="7" s="1"/>
  <c r="G15" i="4" s="1"/>
  <c r="AC9" i="9"/>
  <c r="J9" i="9" s="1"/>
  <c r="AC28" i="9"/>
  <c r="AB34" i="9"/>
  <c r="H34" i="9" s="1"/>
  <c r="K17" i="4" s="1"/>
  <c r="AC28" i="8"/>
  <c r="H9" i="7"/>
  <c r="E15" i="4" s="1"/>
  <c r="AC28" i="6"/>
  <c r="AC9" i="6"/>
  <c r="J9" i="6" s="1"/>
  <c r="H9" i="6"/>
  <c r="E18" i="4" s="1"/>
  <c r="AB34" i="6"/>
  <c r="H34" i="6" s="1"/>
  <c r="K18" i="4" s="1"/>
  <c r="J28" i="9" l="1"/>
  <c r="H17" i="4" s="1"/>
  <c r="J33" i="9"/>
  <c r="J17" i="4" s="1"/>
  <c r="J28" i="8"/>
  <c r="H21" i="4" s="1"/>
  <c r="AC34" i="7"/>
  <c r="J34" i="7" s="1"/>
  <c r="L15" i="4" s="1"/>
  <c r="AB34" i="7"/>
  <c r="H34" i="7" s="1"/>
  <c r="K15" i="4" s="1"/>
  <c r="J28" i="7"/>
  <c r="H15" i="4" s="1"/>
  <c r="J28" i="6"/>
  <c r="H18" i="4" s="1"/>
  <c r="AC34" i="8"/>
  <c r="AC34" i="9"/>
  <c r="F17" i="4"/>
  <c r="F18" i="4"/>
  <c r="AC34" i="6"/>
  <c r="J34" i="9" l="1"/>
  <c r="L17" i="4" s="1"/>
  <c r="J34" i="8"/>
  <c r="L21" i="4" s="1"/>
  <c r="J34" i="6"/>
  <c r="L18" i="4" s="1"/>
  <c r="I6" i="3"/>
  <c r="H32" i="3"/>
  <c r="AB32" i="3" s="1"/>
  <c r="H31" i="3"/>
  <c r="AB31" i="3" s="1"/>
  <c r="H13" i="3"/>
  <c r="AB13" i="3" s="1"/>
  <c r="H14" i="3"/>
  <c r="AB14" i="3" s="1"/>
  <c r="H15" i="3"/>
  <c r="AB15" i="3" s="1"/>
  <c r="H16" i="3"/>
  <c r="AB16" i="3" s="1"/>
  <c r="H17" i="3"/>
  <c r="AB17" i="3" s="1"/>
  <c r="H18" i="3"/>
  <c r="AB18" i="3" s="1"/>
  <c r="H19" i="3"/>
  <c r="AB19" i="3" s="1"/>
  <c r="H20" i="3"/>
  <c r="AB20" i="3" s="1"/>
  <c r="H21" i="3"/>
  <c r="AB21" i="3" s="1"/>
  <c r="H22" i="3"/>
  <c r="AB22" i="3" s="1"/>
  <c r="H23" i="3"/>
  <c r="AB23" i="3" s="1"/>
  <c r="H24" i="3"/>
  <c r="AB24" i="3" s="1"/>
  <c r="H25" i="3"/>
  <c r="AB25" i="3" s="1"/>
  <c r="H26" i="3"/>
  <c r="AB26" i="3" s="1"/>
  <c r="H27" i="3"/>
  <c r="H12" i="3"/>
  <c r="H6" i="3"/>
  <c r="AB6" i="3" s="1"/>
  <c r="H7" i="3"/>
  <c r="AB7" i="3" s="1"/>
  <c r="H8" i="3"/>
  <c r="AB8" i="3" s="1"/>
  <c r="M17" i="2"/>
  <c r="AG13" i="2"/>
  <c r="M13" i="2" s="1"/>
  <c r="AG14" i="2"/>
  <c r="M14" i="2" s="1"/>
  <c r="AG15" i="2"/>
  <c r="M15" i="2" s="1"/>
  <c r="AG16" i="2"/>
  <c r="M16" i="2" s="1"/>
  <c r="AG17" i="2"/>
  <c r="AG18" i="2"/>
  <c r="M18" i="2" s="1"/>
  <c r="AG19" i="2"/>
  <c r="M19" i="2" s="1"/>
  <c r="AG20" i="2"/>
  <c r="M20" i="2" s="1"/>
  <c r="AG21" i="2"/>
  <c r="M21" i="2" s="1"/>
  <c r="AG22" i="2"/>
  <c r="M22" i="2" s="1"/>
  <c r="AG23" i="2"/>
  <c r="M23" i="2" s="1"/>
  <c r="AG24" i="2"/>
  <c r="M24" i="2" s="1"/>
  <c r="AG25" i="2"/>
  <c r="M25" i="2" s="1"/>
  <c r="AG26" i="2"/>
  <c r="M26" i="2" s="1"/>
  <c r="AG27" i="2"/>
  <c r="M27" i="2" s="1"/>
  <c r="AG28" i="2"/>
  <c r="AG12" i="2"/>
  <c r="M12" i="2" s="1"/>
  <c r="J16" i="3" l="1"/>
  <c r="AC16" i="3" s="1"/>
  <c r="J18" i="3"/>
  <c r="AC18" i="3" s="1"/>
  <c r="I12" i="3"/>
  <c r="J17" i="3"/>
  <c r="AC17" i="3" s="1"/>
  <c r="I31" i="3"/>
  <c r="J15" i="3"/>
  <c r="AC15" i="3" s="1"/>
  <c r="J27" i="3"/>
  <c r="AC27" i="3" s="1"/>
  <c r="J12" i="3"/>
  <c r="AC12" i="3" s="1"/>
  <c r="J26" i="3"/>
  <c r="AC26" i="3" s="1"/>
  <c r="J13" i="3"/>
  <c r="AC13" i="3" s="1"/>
  <c r="AB27" i="3"/>
  <c r="J31" i="3"/>
  <c r="AC31" i="3" s="1"/>
  <c r="J25" i="3"/>
  <c r="AC25" i="3" s="1"/>
  <c r="J24" i="3"/>
  <c r="AC24" i="3" s="1"/>
  <c r="J14" i="3"/>
  <c r="AC14" i="3" s="1"/>
  <c r="J19" i="3"/>
  <c r="AC19" i="3" s="1"/>
  <c r="J23" i="3"/>
  <c r="AC23" i="3" s="1"/>
  <c r="J32" i="3"/>
  <c r="AC32" i="3" s="1"/>
  <c r="J22" i="3"/>
  <c r="AC22" i="3" s="1"/>
  <c r="J8" i="3"/>
  <c r="AC8" i="3" s="1"/>
  <c r="J21" i="3"/>
  <c r="AC21" i="3" s="1"/>
  <c r="J7" i="3"/>
  <c r="AC7" i="3" s="1"/>
  <c r="J20" i="3"/>
  <c r="AC20" i="3" s="1"/>
  <c r="J6" i="3"/>
  <c r="AC6" i="3" s="1"/>
  <c r="AB12" i="3"/>
  <c r="AB33" i="3"/>
  <c r="H33" i="3" s="1"/>
  <c r="I19" i="4" s="1"/>
  <c r="AB9" i="3"/>
  <c r="H9" i="3" s="1"/>
  <c r="E19" i="4" s="1"/>
  <c r="AB28" i="3" l="1"/>
  <c r="H28" i="3" s="1"/>
  <c r="G19" i="4" s="1"/>
  <c r="AC33" i="3"/>
  <c r="J33" i="3" s="1"/>
  <c r="AC28" i="3"/>
  <c r="J28" i="3" s="1"/>
  <c r="AC9" i="3"/>
  <c r="J9" i="3" s="1"/>
  <c r="AB34" i="3" l="1"/>
  <c r="H34" i="3" s="1"/>
  <c r="K19" i="4" s="1"/>
  <c r="AC34" i="3"/>
  <c r="J34" i="3" s="1"/>
  <c r="H7" i="2" l="1"/>
  <c r="AD7" i="2" s="1"/>
  <c r="H8" i="2"/>
  <c r="AD8" i="2" s="1"/>
  <c r="M6" i="2"/>
  <c r="K7" i="2"/>
  <c r="K8" i="2"/>
  <c r="H32" i="2"/>
  <c r="H31" i="2"/>
  <c r="H13" i="2"/>
  <c r="H14" i="2"/>
  <c r="H15" i="2"/>
  <c r="H16" i="2"/>
  <c r="H17" i="2"/>
  <c r="H18" i="2"/>
  <c r="H19" i="2"/>
  <c r="H20" i="2"/>
  <c r="H21" i="2"/>
  <c r="H22" i="2"/>
  <c r="H23" i="2"/>
  <c r="H24" i="2"/>
  <c r="H25" i="2"/>
  <c r="H26" i="2"/>
  <c r="H27" i="2"/>
  <c r="H12" i="2"/>
  <c r="H6" i="2"/>
  <c r="AD6" i="2" s="1"/>
  <c r="D24" i="4"/>
  <c r="L19" i="4"/>
  <c r="J19" i="4"/>
  <c r="H19" i="4"/>
  <c r="F19" i="4"/>
  <c r="AD16" i="2" l="1"/>
  <c r="N16" i="2"/>
  <c r="AE16" i="2" s="1"/>
  <c r="AD14" i="2"/>
  <c r="N14" i="2"/>
  <c r="AE14" i="2" s="1"/>
  <c r="AD17" i="2"/>
  <c r="N17" i="2"/>
  <c r="AE17" i="2" s="1"/>
  <c r="AD25" i="2"/>
  <c r="N25" i="2"/>
  <c r="AE25" i="2" s="1"/>
  <c r="AD13" i="2"/>
  <c r="N13" i="2"/>
  <c r="AE13" i="2" s="1"/>
  <c r="AD18" i="2"/>
  <c r="N18" i="2"/>
  <c r="AE18" i="2" s="1"/>
  <c r="AD32" i="2"/>
  <c r="N32" i="2"/>
  <c r="AE32" i="2" s="1"/>
  <c r="AD15" i="2"/>
  <c r="N15" i="2"/>
  <c r="AE15" i="2" s="1"/>
  <c r="AD22" i="2"/>
  <c r="N22" i="2"/>
  <c r="AE22" i="2" s="1"/>
  <c r="AD27" i="2"/>
  <c r="N27" i="2"/>
  <c r="AE27" i="2" s="1"/>
  <c r="AD21" i="2"/>
  <c r="N21" i="2"/>
  <c r="AE21" i="2" s="1"/>
  <c r="AD19" i="2"/>
  <c r="N19" i="2"/>
  <c r="AE19" i="2" s="1"/>
  <c r="AD26" i="2"/>
  <c r="N26" i="2"/>
  <c r="AE26" i="2" s="1"/>
  <c r="AD24" i="2"/>
  <c r="N24" i="2"/>
  <c r="AE24" i="2" s="1"/>
  <c r="AD23" i="2"/>
  <c r="N23" i="2"/>
  <c r="AE23" i="2" s="1"/>
  <c r="AD20" i="2"/>
  <c r="N20" i="2"/>
  <c r="AE20" i="2" s="1"/>
  <c r="AD12" i="2"/>
  <c r="N12" i="2"/>
  <c r="AE12" i="2" s="1"/>
  <c r="AD31" i="2"/>
  <c r="N31" i="2"/>
  <c r="AE31" i="2" s="1"/>
  <c r="AD9" i="2"/>
  <c r="AD33" i="2" l="1"/>
  <c r="H33" i="2" s="1"/>
  <c r="I16" i="4" s="1"/>
  <c r="E30" i="4" s="1"/>
  <c r="J8" i="1" s="1"/>
  <c r="AD28" i="2"/>
  <c r="H28" i="2" s="1"/>
  <c r="G16" i="4" s="1"/>
  <c r="E29" i="4" s="1"/>
  <c r="J7" i="1" s="1"/>
  <c r="AE28" i="2"/>
  <c r="AE33" i="2"/>
  <c r="N33" i="2" s="1"/>
  <c r="H9" i="2"/>
  <c r="E16" i="4" s="1"/>
  <c r="E28" i="4" s="1"/>
  <c r="N28" i="2" l="1"/>
  <c r="H16" i="4" s="1"/>
  <c r="F29" i="4" s="1"/>
  <c r="N7" i="1" s="1"/>
  <c r="AD34" i="2"/>
  <c r="H34" i="2" s="1"/>
  <c r="K16" i="4" s="1"/>
  <c r="E31" i="4" s="1"/>
  <c r="J6" i="1"/>
  <c r="J16" i="4"/>
  <c r="F30" i="4" s="1"/>
  <c r="N8" i="1" s="1"/>
  <c r="N7" i="2"/>
  <c r="AE7" i="2" s="1"/>
  <c r="N6" i="2"/>
  <c r="AE6" i="2" s="1"/>
  <c r="N8" i="2"/>
  <c r="AE8" i="2" s="1"/>
  <c r="AE9" i="2" l="1"/>
  <c r="E43" i="4"/>
  <c r="G43" i="4"/>
  <c r="F43" i="4"/>
  <c r="J9" i="1"/>
  <c r="G42" i="4" l="1"/>
  <c r="L21" i="1" s="1"/>
  <c r="F42" i="4"/>
  <c r="K21" i="1" s="1"/>
  <c r="E42" i="4"/>
  <c r="J21" i="1" s="1"/>
  <c r="J22" i="1"/>
  <c r="K22" i="1"/>
  <c r="L22" i="1"/>
  <c r="N9" i="2" l="1"/>
  <c r="F16" i="4" s="1"/>
  <c r="F28" i="4" s="1"/>
  <c r="N6" i="1" s="1"/>
  <c r="AE34" i="2"/>
  <c r="N34" i="2" s="1"/>
  <c r="L16" i="4" s="1"/>
  <c r="F31" i="4" s="1"/>
  <c r="N9" i="1" l="1"/>
  <c r="J43" i="4"/>
  <c r="J42" i="4" s="1"/>
  <c r="I43" i="4"/>
  <c r="I42" i="4" s="1"/>
  <c r="H43" i="4"/>
  <c r="H42" i="4" s="1"/>
  <c r="P22" i="1" l="1"/>
  <c r="P21" i="1"/>
  <c r="N21" i="1"/>
  <c r="N22" i="1"/>
  <c r="O22" i="1"/>
  <c r="O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Z5" authorId="0" shapeId="0" xr:uid="{BB85D242-C13F-47D1-B63F-D283B78F5F58}">
      <text>
        <r>
          <rPr>
            <b/>
            <sz val="9"/>
            <color indexed="81"/>
            <rFont val="Tahoma"/>
            <family val="2"/>
          </rPr>
          <t>Kozenka, Nick:</t>
        </r>
        <r>
          <rPr>
            <sz val="9"/>
            <color indexed="81"/>
            <rFont val="Tahoma"/>
            <family val="2"/>
          </rPr>
          <t xml:space="preserve">
Needed for VLOOKUP function (look ups must be in ascending order)</t>
        </r>
      </text>
    </comment>
    <comment ref="AD5" authorId="0" shapeId="0" xr:uid="{FF8247B9-034C-4B4D-872B-7C6ABC07B9AD}">
      <text>
        <r>
          <rPr>
            <b/>
            <sz val="9"/>
            <color indexed="81"/>
            <rFont val="Tahoma"/>
            <family val="2"/>
          </rPr>
          <t>Kozenka, Nick:</t>
        </r>
        <r>
          <rPr>
            <sz val="9"/>
            <color indexed="81"/>
            <rFont val="Tahoma"/>
            <family val="2"/>
          </rPr>
          <t xml:space="preserve">
VLOOKUP function to determine intrinsic risk</t>
        </r>
      </text>
    </comment>
    <comment ref="AE5" authorId="0" shapeId="0" xr:uid="{964D60D8-FA94-4BEF-8EC7-4872903C78F0}">
      <text>
        <r>
          <rPr>
            <b/>
            <sz val="9"/>
            <color indexed="81"/>
            <rFont val="Tahoma"/>
            <family val="2"/>
          </rPr>
          <t>Kozenka, Nick:</t>
        </r>
        <r>
          <rPr>
            <sz val="9"/>
            <color indexed="81"/>
            <rFont val="Tahoma"/>
            <family val="2"/>
          </rPr>
          <t xml:space="preserve">
VLOOKUP function for residual risk</t>
        </r>
      </text>
    </comment>
    <comment ref="AG10" authorId="0" shapeId="0" xr:uid="{A5903648-43F3-45CF-9044-2CCBC4956772}">
      <text>
        <r>
          <rPr>
            <b/>
            <sz val="9"/>
            <color indexed="81"/>
            <rFont val="Tahoma"/>
            <family val="2"/>
          </rPr>
          <t>Kozenka, Nick:</t>
        </r>
        <r>
          <rPr>
            <sz val="9"/>
            <color indexed="81"/>
            <rFont val="Tahoma"/>
            <family val="2"/>
          </rPr>
          <t xml:space="preserve">
Determines if test sensitivity/limit prevent hazard (for chem/phys grouping calculation)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X5" authorId="0" shapeId="0" xr:uid="{9F619902-9889-4160-8C76-51E7A59E5072}">
      <text>
        <r>
          <rPr>
            <b/>
            <sz val="9"/>
            <color indexed="81"/>
            <rFont val="Tahoma"/>
            <family val="2"/>
          </rPr>
          <t>Kozenka, Nick:</t>
        </r>
        <r>
          <rPr>
            <sz val="9"/>
            <color indexed="81"/>
            <rFont val="Tahoma"/>
            <family val="2"/>
          </rPr>
          <t xml:space="preserve">
Needed for VLOOKUP function (look ups must be in ascending order)</t>
        </r>
      </text>
    </comment>
    <comment ref="AB5" authorId="0" shapeId="0" xr:uid="{9419A333-D64E-4E87-B2DE-73D18E4419D6}">
      <text>
        <r>
          <rPr>
            <b/>
            <sz val="9"/>
            <color indexed="81"/>
            <rFont val="Tahoma"/>
            <family val="2"/>
          </rPr>
          <t>Kozenka, Nick:</t>
        </r>
        <r>
          <rPr>
            <sz val="9"/>
            <color indexed="81"/>
            <rFont val="Tahoma"/>
            <family val="2"/>
          </rPr>
          <t xml:space="preserve">
VLOOKUP function to determine intrinsic risk</t>
        </r>
      </text>
    </comment>
    <comment ref="AC5" authorId="0" shapeId="0" xr:uid="{707C5C2F-E2B8-4C22-81BD-34F5DB894E99}">
      <text>
        <r>
          <rPr>
            <b/>
            <sz val="9"/>
            <color indexed="81"/>
            <rFont val="Tahoma"/>
            <family val="2"/>
          </rPr>
          <t>Kozenka, Nick:</t>
        </r>
        <r>
          <rPr>
            <sz val="9"/>
            <color indexed="81"/>
            <rFont val="Tahoma"/>
            <family val="2"/>
          </rPr>
          <t xml:space="preserve">
VLOOKUP function for residual risk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X5" authorId="0" shapeId="0" xr:uid="{58D9A172-9D1A-4544-BE06-3E8463B30C77}">
      <text>
        <r>
          <rPr>
            <b/>
            <sz val="9"/>
            <color indexed="81"/>
            <rFont val="Tahoma"/>
            <family val="2"/>
          </rPr>
          <t>Kozenka, Nick:</t>
        </r>
        <r>
          <rPr>
            <sz val="9"/>
            <color indexed="81"/>
            <rFont val="Tahoma"/>
            <family val="2"/>
          </rPr>
          <t xml:space="preserve">
Needed for VLOOKUP function (look ups must be in ascending order)</t>
        </r>
      </text>
    </comment>
    <comment ref="AB5" authorId="0" shapeId="0" xr:uid="{C1333DA5-CEE6-49F1-BAB7-9210DF451319}">
      <text>
        <r>
          <rPr>
            <b/>
            <sz val="9"/>
            <color indexed="81"/>
            <rFont val="Tahoma"/>
            <family val="2"/>
          </rPr>
          <t>Kozenka, Nick:</t>
        </r>
        <r>
          <rPr>
            <sz val="9"/>
            <color indexed="81"/>
            <rFont val="Tahoma"/>
            <family val="2"/>
          </rPr>
          <t xml:space="preserve">
VLOOKUP function to determine intrinsic risk</t>
        </r>
      </text>
    </comment>
    <comment ref="AC5" authorId="0" shapeId="0" xr:uid="{3EB62155-AB44-48B3-B4C3-FE5D492D1539}">
      <text>
        <r>
          <rPr>
            <b/>
            <sz val="9"/>
            <color indexed="81"/>
            <rFont val="Tahoma"/>
            <family val="2"/>
          </rPr>
          <t>Kozenka, Nick:</t>
        </r>
        <r>
          <rPr>
            <sz val="9"/>
            <color indexed="81"/>
            <rFont val="Tahoma"/>
            <family val="2"/>
          </rPr>
          <t xml:space="preserve">
VLOOKUP function for residual risk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X5" authorId="0" shapeId="0" xr:uid="{3D6AE58A-5AAC-45BD-BA74-331A2408E714}">
      <text>
        <r>
          <rPr>
            <b/>
            <sz val="9"/>
            <color indexed="81"/>
            <rFont val="Tahoma"/>
            <family val="2"/>
          </rPr>
          <t>Kozenka, Nick:</t>
        </r>
        <r>
          <rPr>
            <sz val="9"/>
            <color indexed="81"/>
            <rFont val="Tahoma"/>
            <family val="2"/>
          </rPr>
          <t xml:space="preserve">
Needed for VLOOKUP function (look ups must be in ascending order)</t>
        </r>
      </text>
    </comment>
    <comment ref="AB5" authorId="0" shapeId="0" xr:uid="{24CC0C11-CC74-4041-ABAA-01329EA12D16}">
      <text>
        <r>
          <rPr>
            <b/>
            <sz val="9"/>
            <color indexed="81"/>
            <rFont val="Tahoma"/>
            <family val="2"/>
          </rPr>
          <t>Kozenka, Nick:</t>
        </r>
        <r>
          <rPr>
            <sz val="9"/>
            <color indexed="81"/>
            <rFont val="Tahoma"/>
            <family val="2"/>
          </rPr>
          <t xml:space="preserve">
VLOOKUP function to determine intrinsic risk</t>
        </r>
      </text>
    </comment>
    <comment ref="AC5" authorId="0" shapeId="0" xr:uid="{D110F171-64F6-4045-9FB8-1CF3E40BC03C}">
      <text>
        <r>
          <rPr>
            <b/>
            <sz val="9"/>
            <color indexed="81"/>
            <rFont val="Tahoma"/>
            <family val="2"/>
          </rPr>
          <t>Kozenka, Nick:</t>
        </r>
        <r>
          <rPr>
            <sz val="9"/>
            <color indexed="81"/>
            <rFont val="Tahoma"/>
            <family val="2"/>
          </rPr>
          <t xml:space="preserve">
VLOOKUP function for residual risk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X5" authorId="0" shapeId="0" xr:uid="{93E1BC17-B467-469F-B9C8-C2C8BCB68B51}">
      <text>
        <r>
          <rPr>
            <b/>
            <sz val="9"/>
            <color indexed="81"/>
            <rFont val="Tahoma"/>
            <family val="2"/>
          </rPr>
          <t>Kozenka, Nick:</t>
        </r>
        <r>
          <rPr>
            <sz val="9"/>
            <color indexed="81"/>
            <rFont val="Tahoma"/>
            <family val="2"/>
          </rPr>
          <t xml:space="preserve">
Needed for VLOOKUP function (look ups must be in ascending order)</t>
        </r>
      </text>
    </comment>
    <comment ref="AB5" authorId="0" shapeId="0" xr:uid="{3BFB9FE2-AA29-4DBF-9ED0-FDF784ED32BD}">
      <text>
        <r>
          <rPr>
            <b/>
            <sz val="9"/>
            <color indexed="81"/>
            <rFont val="Tahoma"/>
            <family val="2"/>
          </rPr>
          <t>Kozenka, Nick:</t>
        </r>
        <r>
          <rPr>
            <sz val="9"/>
            <color indexed="81"/>
            <rFont val="Tahoma"/>
            <family val="2"/>
          </rPr>
          <t xml:space="preserve">
VLOOKUP function to determine intrinsic risk</t>
        </r>
      </text>
    </comment>
    <comment ref="AC5" authorId="0" shapeId="0" xr:uid="{BF6AD7A1-D79B-4F69-B049-A498E931AB68}">
      <text>
        <r>
          <rPr>
            <b/>
            <sz val="9"/>
            <color indexed="81"/>
            <rFont val="Tahoma"/>
            <family val="2"/>
          </rPr>
          <t>Kozenka, Nick:</t>
        </r>
        <r>
          <rPr>
            <sz val="9"/>
            <color indexed="81"/>
            <rFont val="Tahoma"/>
            <family val="2"/>
          </rPr>
          <t xml:space="preserve">
VLOOKUP function for residual risk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X5" authorId="0" shapeId="0" xr:uid="{74FC03F1-E89E-40F0-8AC9-E49409792286}">
      <text>
        <r>
          <rPr>
            <b/>
            <sz val="9"/>
            <color indexed="81"/>
            <rFont val="Tahoma"/>
            <family val="2"/>
          </rPr>
          <t>Kozenka, Nick:</t>
        </r>
        <r>
          <rPr>
            <sz val="9"/>
            <color indexed="81"/>
            <rFont val="Tahoma"/>
            <family val="2"/>
          </rPr>
          <t xml:space="preserve">
Needed for VLOOKUP function (look ups must be in ascending order)</t>
        </r>
      </text>
    </comment>
    <comment ref="AB5" authorId="0" shapeId="0" xr:uid="{675E72EF-1DEE-466B-9EFA-E5D46E4245A5}">
      <text>
        <r>
          <rPr>
            <b/>
            <sz val="9"/>
            <color indexed="81"/>
            <rFont val="Tahoma"/>
            <family val="2"/>
          </rPr>
          <t>Kozenka, Nick:</t>
        </r>
        <r>
          <rPr>
            <sz val="9"/>
            <color indexed="81"/>
            <rFont val="Tahoma"/>
            <family val="2"/>
          </rPr>
          <t xml:space="preserve">
VLOOKUP function to determine intrinsic risk</t>
        </r>
      </text>
    </comment>
    <comment ref="AC5" authorId="0" shapeId="0" xr:uid="{43AF9DCF-A10D-4BE5-A4C8-D7BB4BFF67C7}">
      <text>
        <r>
          <rPr>
            <b/>
            <sz val="9"/>
            <color indexed="81"/>
            <rFont val="Tahoma"/>
            <family val="2"/>
          </rPr>
          <t>Kozenka, Nick:</t>
        </r>
        <r>
          <rPr>
            <sz val="9"/>
            <color indexed="81"/>
            <rFont val="Tahoma"/>
            <family val="2"/>
          </rPr>
          <t xml:space="preserve">
VLOOKUP function for residual risk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U6" authorId="0" shapeId="0" xr:uid="{6825D9E0-F15D-4EAF-A5A1-83E934A11B25}">
      <text>
        <r>
          <rPr>
            <b/>
            <sz val="9"/>
            <color indexed="81"/>
            <rFont val="Tahoma"/>
            <family val="2"/>
          </rPr>
          <t>Kozenka, Nick:</t>
        </r>
        <r>
          <rPr>
            <sz val="9"/>
            <color indexed="81"/>
            <rFont val="Tahoma"/>
            <family val="2"/>
          </rPr>
          <t xml:space="preserve">
Sorted alphabetically for VLOOKUP function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U5" authorId="0" shapeId="0" xr:uid="{2DE93DB8-E1B1-4202-8735-D297F864C1FD}">
      <text>
        <r>
          <rPr>
            <b/>
            <sz val="9"/>
            <color indexed="81"/>
            <rFont val="Tahoma"/>
            <family val="2"/>
          </rPr>
          <t>Kozenka, Nick:</t>
        </r>
        <r>
          <rPr>
            <sz val="9"/>
            <color indexed="81"/>
            <rFont val="Tahoma"/>
            <family val="2"/>
          </rPr>
          <t xml:space="preserve">
Sorted alphabetically for VLOOKUP function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Kozenka, Nick</author>
  </authors>
  <commentList>
    <comment ref="U4" authorId="0" shapeId="0" xr:uid="{90BFF093-006C-4390-AF94-CEB47E95DA58}">
      <text>
        <r>
          <rPr>
            <b/>
            <sz val="9"/>
            <color indexed="81"/>
            <rFont val="Tahoma"/>
            <family val="2"/>
          </rPr>
          <t>Kozenka, Nick:</t>
        </r>
        <r>
          <rPr>
            <sz val="9"/>
            <color indexed="81"/>
            <rFont val="Tahoma"/>
            <family val="2"/>
          </rPr>
          <t xml:space="preserve">
Sorted alphabetically for VLOOKUP function</t>
        </r>
      </text>
    </comment>
  </commentList>
</comments>
</file>

<file path=xl/sharedStrings.xml><?xml version="1.0" encoding="utf-8"?>
<sst xmlns="http://schemas.openxmlformats.org/spreadsheetml/2006/main" count="1325" uniqueCount="303">
  <si>
    <t>Material and Supplier Risk Calculator</t>
  </si>
  <si>
    <t>GPS</t>
  </si>
  <si>
    <r>
      <rPr>
        <b/>
        <sz val="11"/>
        <color theme="1"/>
        <rFont val="Calibri"/>
        <family val="2"/>
        <scheme val="minor"/>
      </rPr>
      <t>Navigator Page</t>
    </r>
    <r>
      <rPr>
        <sz val="11"/>
        <color theme="1"/>
        <rFont val="Calibri"/>
        <family val="2"/>
        <scheme val="minor"/>
      </rPr>
      <t xml:space="preserve">
This worksheet.</t>
    </r>
  </si>
  <si>
    <t>DASH</t>
  </si>
  <si>
    <r>
      <rPr>
        <b/>
        <sz val="11"/>
        <color theme="1"/>
        <rFont val="Calibri"/>
        <family val="2"/>
        <scheme val="minor"/>
      </rPr>
      <t>Dashboard</t>
    </r>
    <r>
      <rPr>
        <sz val="11"/>
        <color theme="1"/>
        <rFont val="Calibri"/>
        <family val="2"/>
        <scheme val="minor"/>
      </rPr>
      <t xml:space="preserve">
Provides a 'one page' summary of intrinsic risk, grouping and residual risk.</t>
    </r>
  </si>
  <si>
    <t>ING</t>
  </si>
  <si>
    <r>
      <rPr>
        <b/>
        <sz val="11"/>
        <color theme="1"/>
        <rFont val="Calibri"/>
        <family val="2"/>
        <scheme val="minor"/>
      </rPr>
      <t>Material Ingredient Input</t>
    </r>
    <r>
      <rPr>
        <sz val="11"/>
        <color theme="1"/>
        <rFont val="Calibri"/>
        <family val="2"/>
        <scheme val="minor"/>
      </rPr>
      <t xml:space="preserve">
Input ingredient hazard(s) and grouping information.</t>
    </r>
  </si>
  <si>
    <t>PFR</t>
  </si>
  <si>
    <r>
      <rPr>
        <b/>
        <sz val="11"/>
        <color theme="1"/>
        <rFont val="Calibri"/>
        <family val="2"/>
        <scheme val="minor"/>
      </rPr>
      <t>Product for Resale Input</t>
    </r>
    <r>
      <rPr>
        <sz val="11"/>
        <color theme="1"/>
        <rFont val="Calibri"/>
        <family val="2"/>
        <scheme val="minor"/>
      </rPr>
      <t xml:space="preserve">
Input hazard(s) and grouping information for product purchased from the outside the organization to be sold through the retail market.</t>
    </r>
  </si>
  <si>
    <t>PKG</t>
  </si>
  <si>
    <r>
      <rPr>
        <b/>
        <sz val="11"/>
        <color theme="1"/>
        <rFont val="Calibri"/>
        <family val="2"/>
        <scheme val="minor"/>
      </rPr>
      <t>Packaging Material input</t>
    </r>
    <r>
      <rPr>
        <sz val="11"/>
        <color theme="1"/>
        <rFont val="Calibri"/>
        <family val="2"/>
        <scheme val="minor"/>
      </rPr>
      <t xml:space="preserve">
Input packaging hazard(s) and grouping information.</t>
    </r>
  </si>
  <si>
    <t>EQUIP</t>
  </si>
  <si>
    <r>
      <rPr>
        <b/>
        <sz val="11"/>
        <color theme="1"/>
        <rFont val="Calibri"/>
        <family val="2"/>
        <scheme val="minor"/>
      </rPr>
      <t>Equipment Input</t>
    </r>
    <r>
      <rPr>
        <sz val="11"/>
        <color theme="1"/>
        <rFont val="Calibri"/>
        <family val="2"/>
        <scheme val="minor"/>
      </rPr>
      <t xml:space="preserve">
Input equipment hazard(s) and grouping information.</t>
    </r>
  </si>
  <si>
    <t>SERVICE</t>
  </si>
  <si>
    <r>
      <rPr>
        <b/>
        <sz val="11"/>
        <color theme="1"/>
        <rFont val="Calibri"/>
        <family val="2"/>
        <scheme val="minor"/>
      </rPr>
      <t>Service Input</t>
    </r>
    <r>
      <rPr>
        <sz val="11"/>
        <color theme="1"/>
        <rFont val="Calibri"/>
        <family val="2"/>
        <scheme val="minor"/>
      </rPr>
      <t xml:space="preserve">
Input service hazard(s) and grouping information.</t>
    </r>
  </si>
  <si>
    <t>OTHER</t>
  </si>
  <si>
    <r>
      <rPr>
        <b/>
        <sz val="11"/>
        <color theme="1"/>
        <rFont val="Calibri"/>
        <family val="2"/>
        <scheme val="minor"/>
      </rPr>
      <t>Other Input (CUSTOM)</t>
    </r>
    <r>
      <rPr>
        <sz val="11"/>
        <color theme="1"/>
        <rFont val="Calibri"/>
        <family val="2"/>
        <scheme val="minor"/>
      </rPr>
      <t xml:space="preserve">
Input other hazard(s) and grouping information.</t>
    </r>
  </si>
  <si>
    <t>Prod Pkg</t>
  </si>
  <si>
    <r>
      <rPr>
        <b/>
        <sz val="11"/>
        <color theme="1"/>
        <rFont val="Calibri"/>
        <family val="2"/>
        <scheme val="minor"/>
      </rPr>
      <t>Product, Package or Service Environment Input</t>
    </r>
    <r>
      <rPr>
        <sz val="11"/>
        <color theme="1"/>
        <rFont val="Calibri"/>
        <family val="2"/>
        <scheme val="minor"/>
      </rPr>
      <t xml:space="preserve">
Input information related to the product, package or service provided.</t>
    </r>
  </si>
  <si>
    <t>Audit Reg</t>
  </si>
  <si>
    <r>
      <rPr>
        <b/>
        <sz val="11"/>
        <color theme="1"/>
        <rFont val="Calibri"/>
        <family val="2"/>
        <scheme val="minor"/>
      </rPr>
      <t>Audit, Regulatory and Food Safety History Input</t>
    </r>
    <r>
      <rPr>
        <sz val="11"/>
        <color theme="1"/>
        <rFont val="Calibri"/>
        <family val="2"/>
        <scheme val="minor"/>
      </rPr>
      <t xml:space="preserve">
Input supplier audit and regulatory history.</t>
    </r>
  </si>
  <si>
    <t>Climate</t>
  </si>
  <si>
    <r>
      <rPr>
        <b/>
        <sz val="11"/>
        <color theme="1"/>
        <rFont val="Calibri"/>
        <family val="2"/>
        <scheme val="minor"/>
      </rPr>
      <t>Food Safety Climate Input</t>
    </r>
    <r>
      <rPr>
        <sz val="11"/>
        <color theme="1"/>
        <rFont val="Calibri"/>
        <family val="2"/>
        <scheme val="minor"/>
      </rPr>
      <t xml:space="preserve">
Input supplier business climate factors that may impact food safety.</t>
    </r>
  </si>
  <si>
    <t>Comments</t>
  </si>
  <si>
    <r>
      <rPr>
        <b/>
        <sz val="11"/>
        <color theme="1"/>
        <rFont val="Calibri"/>
        <family val="2"/>
        <scheme val="minor"/>
      </rPr>
      <t>Comments</t>
    </r>
    <r>
      <rPr>
        <sz val="11"/>
        <color theme="1"/>
        <rFont val="Calibri"/>
        <family val="2"/>
        <scheme val="minor"/>
      </rPr>
      <t xml:space="preserve">
Provide direction or reason for the choice made on a item(s).</t>
    </r>
  </si>
  <si>
    <t>Action</t>
  </si>
  <si>
    <r>
      <rPr>
        <b/>
        <sz val="11"/>
        <color theme="1"/>
        <rFont val="Calibri"/>
        <family val="2"/>
        <scheme val="minor"/>
      </rPr>
      <t>Action Plan</t>
    </r>
    <r>
      <rPr>
        <sz val="11"/>
        <color theme="1"/>
        <rFont val="Calibri"/>
        <family val="2"/>
        <scheme val="minor"/>
      </rPr>
      <t xml:space="preserve">
Provide a place to capture actions needed to correct or mitigate a situation.</t>
    </r>
  </si>
  <si>
    <t>History</t>
  </si>
  <si>
    <r>
      <rPr>
        <b/>
        <sz val="11"/>
        <color theme="1"/>
        <rFont val="Calibri"/>
        <family val="2"/>
        <scheme val="minor"/>
      </rPr>
      <t>Document Versions</t>
    </r>
    <r>
      <rPr>
        <sz val="11"/>
        <color theme="1"/>
        <rFont val="Calibri"/>
        <family val="2"/>
        <scheme val="minor"/>
      </rPr>
      <t xml:space="preserve">
Provide a place to capture document changes/version history.</t>
    </r>
  </si>
  <si>
    <t>Material / Part / Service Input</t>
  </si>
  <si>
    <t xml:space="preserve">Material Risk </t>
  </si>
  <si>
    <t>Type:</t>
  </si>
  <si>
    <t>Select</t>
  </si>
  <si>
    <t>Material / Part / Service Name:</t>
  </si>
  <si>
    <t>Type</t>
  </si>
  <si>
    <t>Intrinsic</t>
  </si>
  <si>
    <t>Residual</t>
  </si>
  <si>
    <t>Supplier Input</t>
  </si>
  <si>
    <t>Biological</t>
  </si>
  <si>
    <t>Supplier 1 Name:</t>
  </si>
  <si>
    <t>Chemical</t>
  </si>
  <si>
    <t>Supplier 1 City/State:</t>
  </si>
  <si>
    <t>Physical</t>
  </si>
  <si>
    <t>Supplier 2 Name:</t>
  </si>
  <si>
    <t>Overall</t>
  </si>
  <si>
    <t>Supplier 2 City/State:</t>
  </si>
  <si>
    <t>Supplier 3 Name:</t>
  </si>
  <si>
    <t>Supplier Risk</t>
  </si>
  <si>
    <t>Supplier 1</t>
  </si>
  <si>
    <t>Supplier 2</t>
  </si>
  <si>
    <t>Supplier 3</t>
  </si>
  <si>
    <t>Supplier 3 City/State:</t>
  </si>
  <si>
    <t>Author Input</t>
  </si>
  <si>
    <t>Product Package Environment</t>
  </si>
  <si>
    <t>Completed By:</t>
  </si>
  <si>
    <t>Audit / Regulatory / Food Safety History</t>
  </si>
  <si>
    <t>Date Completed:</t>
  </si>
  <si>
    <t>Food Safety Climate</t>
  </si>
  <si>
    <r>
      <t xml:space="preserve">Overall Supplier Risk
</t>
    </r>
    <r>
      <rPr>
        <i/>
        <sz val="12"/>
        <color theme="1"/>
        <rFont val="Calibri"/>
        <family val="2"/>
        <scheme val="minor"/>
      </rPr>
      <t>(Material and Supplier Combined)</t>
    </r>
  </si>
  <si>
    <t>Category</t>
  </si>
  <si>
    <t>Rating</t>
  </si>
  <si>
    <t>Score (0-24)</t>
  </si>
  <si>
    <t>DASHBOARD</t>
  </si>
  <si>
    <t>COMMENT</t>
  </si>
  <si>
    <t>Ingredient:</t>
  </si>
  <si>
    <r>
      <rPr>
        <b/>
        <sz val="11"/>
        <color rgb="FFFF0000"/>
        <rFont val="Calibri"/>
        <family val="2"/>
        <scheme val="minor"/>
      </rPr>
      <t xml:space="preserve">Note: </t>
    </r>
    <r>
      <rPr>
        <sz val="11"/>
        <rFont val="Calibri"/>
        <family val="2"/>
        <scheme val="minor"/>
      </rPr>
      <t>Yellow cells have formulas!</t>
    </r>
  </si>
  <si>
    <t>Biological Hazards</t>
  </si>
  <si>
    <t>Likelihood</t>
  </si>
  <si>
    <t>Consequence</t>
  </si>
  <si>
    <t>Intrinsic Risk</t>
  </si>
  <si>
    <t>Risk Mitigations</t>
  </si>
  <si>
    <t>Group</t>
  </si>
  <si>
    <t>Residual Risk</t>
  </si>
  <si>
    <t>Risk Ranks</t>
  </si>
  <si>
    <t>Intrinsic Risk Table</t>
  </si>
  <si>
    <t>Vegetative Pathogens / Spores</t>
  </si>
  <si>
    <t>pH</t>
  </si>
  <si>
    <t>High</t>
  </si>
  <si>
    <t>Common</t>
  </si>
  <si>
    <t>Possible</t>
  </si>
  <si>
    <t>Remote</t>
  </si>
  <si>
    <t>Not Likely</t>
  </si>
  <si>
    <t>Parasites</t>
  </si>
  <si>
    <r>
      <t>A</t>
    </r>
    <r>
      <rPr>
        <vertAlign val="subscript"/>
        <sz val="12"/>
        <color theme="1"/>
        <rFont val="Calibri"/>
        <family val="2"/>
        <scheme val="minor"/>
      </rPr>
      <t>w</t>
    </r>
  </si>
  <si>
    <t>Insignificant</t>
  </si>
  <si>
    <t>Serious</t>
  </si>
  <si>
    <t>Medium</t>
  </si>
  <si>
    <r>
      <t>Other</t>
    </r>
    <r>
      <rPr>
        <b/>
        <sz val="12"/>
        <color theme="1"/>
        <rFont val="Calibri"/>
        <family val="2"/>
        <scheme val="minor"/>
      </rPr>
      <t xml:space="preserve"> (Manually Enter)</t>
    </r>
  </si>
  <si>
    <t>Kill Step</t>
  </si>
  <si>
    <t>Low</t>
  </si>
  <si>
    <t>Major</t>
  </si>
  <si>
    <t xml:space="preserve"> Intrinsic</t>
  </si>
  <si>
    <t>Minor</t>
  </si>
  <si>
    <t>Chemical Hazards</t>
  </si>
  <si>
    <t>Hazard 
Prevented</t>
  </si>
  <si>
    <t>Negligible</t>
  </si>
  <si>
    <t>Program</t>
  </si>
  <si>
    <t>Test</t>
  </si>
  <si>
    <t>Sensitivity</t>
  </si>
  <si>
    <t>Limit</t>
  </si>
  <si>
    <t>Antibiotics</t>
  </si>
  <si>
    <t>Residual Risk Table</t>
  </si>
  <si>
    <t>Natural Toxins</t>
  </si>
  <si>
    <t>Pesticides</t>
  </si>
  <si>
    <t>I</t>
  </si>
  <si>
    <t>Milk</t>
  </si>
  <si>
    <t>II</t>
  </si>
  <si>
    <t>Soy</t>
  </si>
  <si>
    <t>III</t>
  </si>
  <si>
    <t>Peanuts</t>
  </si>
  <si>
    <t>IV</t>
  </si>
  <si>
    <t>Tree Nuts</t>
  </si>
  <si>
    <t>Wheat</t>
  </si>
  <si>
    <t>Biological Group Determination</t>
  </si>
  <si>
    <t>Egg</t>
  </si>
  <si>
    <t>No</t>
  </si>
  <si>
    <t>Yes</t>
  </si>
  <si>
    <t>Value</t>
  </si>
  <si>
    <t>Fish</t>
  </si>
  <si>
    <t>Not Low Risk</t>
  </si>
  <si>
    <t>Crustacean</t>
  </si>
  <si>
    <t>Low Risk</t>
  </si>
  <si>
    <t>Sesame</t>
  </si>
  <si>
    <t>Unapproved Additives</t>
  </si>
  <si>
    <t>Chemical Group Determination</t>
  </si>
  <si>
    <t>Radiological</t>
  </si>
  <si>
    <t>Decomposition</t>
  </si>
  <si>
    <t>No Program</t>
  </si>
  <si>
    <r>
      <t xml:space="preserve">Other </t>
    </r>
    <r>
      <rPr>
        <b/>
        <sz val="12"/>
        <color theme="1"/>
        <rFont val="Calibri"/>
        <family val="2"/>
        <scheme val="minor"/>
      </rPr>
      <t>(Manually Enter)</t>
    </r>
  </si>
  <si>
    <t>Exists</t>
  </si>
  <si>
    <t>Physical Hazards</t>
  </si>
  <si>
    <t>Physical Group Determination</t>
  </si>
  <si>
    <t>Detection</t>
  </si>
  <si>
    <t>Metal</t>
  </si>
  <si>
    <t>Above</t>
  </si>
  <si>
    <t>At or Below</t>
  </si>
  <si>
    <t>Overall:</t>
  </si>
  <si>
    <t>OA</t>
  </si>
  <si>
    <t>Product for Resale:</t>
  </si>
  <si>
    <r>
      <rPr>
        <sz val="16"/>
        <color theme="1"/>
        <rFont val="Calibri"/>
        <family val="2"/>
        <scheme val="minor"/>
      </rPr>
      <t xml:space="preserve">Place an </t>
    </r>
    <r>
      <rPr>
        <b/>
        <sz val="16"/>
        <color theme="1"/>
        <rFont val="Calibri"/>
        <family val="2"/>
        <scheme val="minor"/>
      </rPr>
      <t>X</t>
    </r>
    <r>
      <rPr>
        <sz val="16"/>
        <color theme="1"/>
        <rFont val="Calibri"/>
        <family val="2"/>
        <scheme val="minor"/>
      </rPr>
      <t xml:space="preserve"> in the applicable </t>
    </r>
    <r>
      <rPr>
        <b/>
        <sz val="16"/>
        <color theme="1"/>
        <rFont val="Calibri"/>
        <family val="2"/>
        <scheme val="minor"/>
      </rPr>
      <t>Zone</t>
    </r>
    <r>
      <rPr>
        <sz val="16"/>
        <color theme="1"/>
        <rFont val="Calibri"/>
        <family val="2"/>
        <scheme val="minor"/>
      </rPr>
      <t xml:space="preserve"> (determines group)</t>
    </r>
  </si>
  <si>
    <t>Zone 1</t>
  </si>
  <si>
    <t>Product Contact</t>
  </si>
  <si>
    <t>Zone 2</t>
  </si>
  <si>
    <t>Near Product Contact</t>
  </si>
  <si>
    <t>Zone 3</t>
  </si>
  <si>
    <t>Hygienic Area (Non-Contact)</t>
  </si>
  <si>
    <t>Zone 4</t>
  </si>
  <si>
    <t>Non-Hygienic Area</t>
  </si>
  <si>
    <t>Packaging Material:</t>
  </si>
  <si>
    <t>Equipment:</t>
  </si>
  <si>
    <t>Service:</t>
  </si>
  <si>
    <t>Other:</t>
  </si>
  <si>
    <t>Product, Package, or Service Environment</t>
  </si>
  <si>
    <t>Vulnerability to Tampering</t>
  </si>
  <si>
    <t>Considering all you know about the supplier material or service's characteristics, process, packaging, or transportation how difficult would it be to tamper with the product or service?</t>
  </si>
  <si>
    <t>Rating Values</t>
  </si>
  <si>
    <t>For materials: is the packaging tamper evident?</t>
  </si>
  <si>
    <t>Difficult</t>
  </si>
  <si>
    <t>Agent/Broker</t>
  </si>
  <si>
    <t>Domestic</t>
  </si>
  <si>
    <t>Direct</t>
  </si>
  <si>
    <t>3PL</t>
  </si>
  <si>
    <t>Full Load</t>
  </si>
  <si>
    <t>Bulk Tanker</t>
  </si>
  <si>
    <t>Automated</t>
  </si>
  <si>
    <t>Closed</t>
  </si>
  <si>
    <t>Sourcing</t>
  </si>
  <si>
    <t>Easy</t>
  </si>
  <si>
    <t>Not Applicable</t>
  </si>
  <si>
    <t>Foreign</t>
  </si>
  <si>
    <t>Indirect</t>
  </si>
  <si>
    <t>No 3PL</t>
  </si>
  <si>
    <t>LTL</t>
  </si>
  <si>
    <t>Manual</t>
  </si>
  <si>
    <t>Limited</t>
  </si>
  <si>
    <t>Is the supplied material or service provided directly from the company or through a third party agent or broker?</t>
  </si>
  <si>
    <t>Moderate</t>
  </si>
  <si>
    <t>Primary Only</t>
  </si>
  <si>
    <t>Mixture</t>
  </si>
  <si>
    <t>Is the source of the material or service foreign or domestic?</t>
  </si>
  <si>
    <t>Secondary</t>
  </si>
  <si>
    <t>Open</t>
  </si>
  <si>
    <t>Is the source of the material or service approved?</t>
  </si>
  <si>
    <t>Are there special regulatory requirements for the material or service?</t>
  </si>
  <si>
    <t>Transportation Complexity</t>
  </si>
  <si>
    <t>Is the supplied material shipped direct from the supplying facility to the manufacturing facility?</t>
  </si>
  <si>
    <t>Is the supplied material stored in a third party warehouse (3PL) prior to receipt?</t>
  </si>
  <si>
    <t>Will the supplied material be shipped in one full load or will the load be less than full load (LTL)?</t>
  </si>
  <si>
    <t>Is the supplied material subject to abuse (temperature, humidity, etc.)  during transportation?</t>
  </si>
  <si>
    <t>Manufacturing Exposure</t>
  </si>
  <si>
    <t>Are other allergens manufactured in the same facility as the supplied ingredient or is the service provider exposed to other allergens?</t>
  </si>
  <si>
    <t>Are other allergens manufactured on the same production line as the supplied ingredient?</t>
  </si>
  <si>
    <t>Are sensitive or high risk products processed in the same facility as the supplied ingredient or is the service provider exposed to high risk products?</t>
  </si>
  <si>
    <t>Are sensitive or high risk products processed on the same production line as the supplied ingredient?</t>
  </si>
  <si>
    <t>Does the material employ primary packaging only or does it utilize a secondary package also?</t>
  </si>
  <si>
    <t>Manufacturing Complexity</t>
  </si>
  <si>
    <t>Is the manufacturing operation essentially automated where all processes are automated, manual where all processes are essentially completed by hand, or a mixture of both automated and manual?</t>
  </si>
  <si>
    <t>Will the material be manufactured in a "Closed" system with no exposure to environment (cream, milk, etc.)), an "Open" system with extended exposure to the environment (brine tank, cheese vat, etc.) or "Limited" exposure to the environment (shredding, slicing, etc.)?</t>
  </si>
  <si>
    <t>Audit, Regulatory and Food Safety History</t>
  </si>
  <si>
    <t>Audit History</t>
  </si>
  <si>
    <t>Is the manufacturing facility GFSI certified?</t>
  </si>
  <si>
    <t>GFSI Cert</t>
  </si>
  <si>
    <t>Adequate</t>
  </si>
  <si>
    <t>Cooperative</t>
  </si>
  <si>
    <t>What was the last GFSI audit score?  (0-100% or N/A)</t>
  </si>
  <si>
    <t>Aggressive</t>
  </si>
  <si>
    <t>Mod. Cooperative</t>
  </si>
  <si>
    <t>Has the Manufacturing Facility been audited by a Third Party?</t>
  </si>
  <si>
    <t>Unknown</t>
  </si>
  <si>
    <t>2 or More</t>
  </si>
  <si>
    <t>Strong</t>
  </si>
  <si>
    <t>None/Weak</t>
  </si>
  <si>
    <t>Has the Manufacturing Facility been audited within the last 12 months?</t>
  </si>
  <si>
    <t>Significant</t>
  </si>
  <si>
    <t>Uncooperative</t>
  </si>
  <si>
    <t>Does the Manufacturing Facility plan to become GFSI certified?</t>
  </si>
  <si>
    <t>Weak</t>
  </si>
  <si>
    <t>Has a Third Party Audit identified significant deficiencies?</t>
  </si>
  <si>
    <t>Food Safety History</t>
  </si>
  <si>
    <t>Audit Score Calcs</t>
  </si>
  <si>
    <t>How many food safety complaints have been issued in the last 12 months?</t>
  </si>
  <si>
    <t>Would the food safety issues be classified as minor, major, or significant?</t>
  </si>
  <si>
    <t>Have there been critical nonconformance or product hold issues recently?</t>
  </si>
  <si>
    <t>Regulatory History</t>
  </si>
  <si>
    <t>How many FDA Form 483s, warning letters or other significant Regulatory (i.e. USDA) findings have been issued to the facility or service provider within the last 12 months?</t>
  </si>
  <si>
    <t>Has the facility had 1 or more Class 1 recalls within the last 24 months?</t>
  </si>
  <si>
    <t>How many Class II recalls or Class III recalls has the facility experienced within the last 24 months?</t>
  </si>
  <si>
    <t>How many withdrawals has the facility experienced within the last 24 months?</t>
  </si>
  <si>
    <t>Programs</t>
  </si>
  <si>
    <t>How would the manufacturing facility or service provider security practices be characterized?</t>
  </si>
  <si>
    <t>How would the manufacturing facilities environmental monitoring program be characterized?</t>
  </si>
  <si>
    <t>How would the facility or service provider willingness  to share data be characterized?</t>
  </si>
  <si>
    <t xml:space="preserve">Food Fraud </t>
  </si>
  <si>
    <t>Improved</t>
  </si>
  <si>
    <t>Appropriate</t>
  </si>
  <si>
    <t>Does the supplier have a food fraud program?</t>
  </si>
  <si>
    <t>Stable</t>
  </si>
  <si>
    <t>Major Decline</t>
  </si>
  <si>
    <t>Good</t>
  </si>
  <si>
    <t>Advanced</t>
  </si>
  <si>
    <t>Food Defense</t>
  </si>
  <si>
    <t>No Change</t>
  </si>
  <si>
    <t>Does the supplier have a food defense program?</t>
  </si>
  <si>
    <t>Unstable</t>
  </si>
  <si>
    <t>Labor History</t>
  </si>
  <si>
    <t>Slight Decline</t>
  </si>
  <si>
    <t>What is the status of the supplier's labor history?</t>
  </si>
  <si>
    <t>Creditworthiness</t>
  </si>
  <si>
    <t>What is the status of the supplier's credit worthiness?</t>
  </si>
  <si>
    <t>Technical Resources</t>
  </si>
  <si>
    <t>What is the evaluation of the supplier's technical resources and/or manufacturing experience needed to implement and support the food safety program?</t>
  </si>
  <si>
    <t>Equipment / Processes</t>
  </si>
  <si>
    <t>What is the evaluation of the supplier's  sophistication of equipment and/or processes needed to support the food safety program?</t>
  </si>
  <si>
    <t>Construction</t>
  </si>
  <si>
    <t>What is the evaluation of the supplier's building or toolkit(s) construction, layout, and design needed to promote the food safety program?</t>
  </si>
  <si>
    <t>Material / Part / Service Hazards</t>
  </si>
  <si>
    <t>Phys</t>
  </si>
  <si>
    <t>Action Plan</t>
  </si>
  <si>
    <t>Immediate</t>
  </si>
  <si>
    <t>Short Term</t>
  </si>
  <si>
    <t>Long Term</t>
  </si>
  <si>
    <t>Risk Assessment Review History</t>
  </si>
  <si>
    <t>Food Safety</t>
  </si>
  <si>
    <t>Supplier Quality</t>
  </si>
  <si>
    <t>Procurement</t>
  </si>
  <si>
    <t>#</t>
  </si>
  <si>
    <t xml:space="preserve"> Change Description</t>
  </si>
  <si>
    <t>Initial</t>
  </si>
  <si>
    <t>Date</t>
  </si>
  <si>
    <t>Data Validations</t>
  </si>
  <si>
    <t>Material Input</t>
  </si>
  <si>
    <t xml:space="preserve">Consequence </t>
  </si>
  <si>
    <t>Yes/No</t>
  </si>
  <si>
    <t>Zone</t>
  </si>
  <si>
    <t>Audit</t>
  </si>
  <si>
    <t>X</t>
  </si>
  <si>
    <t>Ingredient</t>
  </si>
  <si>
    <t>Product For Resale</t>
  </si>
  <si>
    <t>Packaging Material</t>
  </si>
  <si>
    <t>Equipment</t>
  </si>
  <si>
    <t>Service</t>
  </si>
  <si>
    <t>Other</t>
  </si>
  <si>
    <t>Material Risk Dashboard Display</t>
  </si>
  <si>
    <t>Material Risk Summary</t>
  </si>
  <si>
    <t>Product for Resale</t>
  </si>
  <si>
    <t>-</t>
  </si>
  <si>
    <t>Material Chosen</t>
  </si>
  <si>
    <t>Material Risk to Display on Dash</t>
  </si>
  <si>
    <t>Score Values (for B/C/P)</t>
  </si>
  <si>
    <t>Score Values (for Overall)</t>
  </si>
  <si>
    <t>Supplier Score</t>
  </si>
  <si>
    <t>Supplier Risk by Category to Display on Dash</t>
  </si>
  <si>
    <t>Score Values</t>
  </si>
  <si>
    <t xml:space="preserve">Product Package </t>
  </si>
  <si>
    <t>N/A</t>
  </si>
  <si>
    <t>Audit/Regulatory</t>
  </si>
  <si>
    <t>Overall Risk</t>
  </si>
  <si>
    <t>Overall Supplier Risk Calculation</t>
  </si>
  <si>
    <t>Score Ranges</t>
  </si>
  <si>
    <t>&lt; = 5</t>
  </si>
  <si>
    <t>6 - 8</t>
  </si>
  <si>
    <t>Score</t>
  </si>
  <si>
    <t>&gt; =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</si>
</sst>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i/>
      <sz val="14"/>
      <color theme="1"/>
      <name val="Calibri"/>
      <family val="2"/>
      <scheme val="minor"/>
    </font>
    <font>
      <sz val="12"/>
      <color theme="1"/>
      <name val="Calibri"/>
      <family val="2"/>
      <scheme val="minor"/>
    </font>
    <font>
      <vertAlign val="subscript"/>
      <sz val="12"/>
      <color theme="1"/>
      <name val="Calibri"/>
      <family val="2"/>
      <scheme val="minor"/>
    </font>
    <font>
      <b/>
      <sz val="16"/>
      <color theme="1"/>
      <name val="Calibri"/>
      <family val="2"/>
      <scheme val="minor"/>
    </font>
    <font>
      <sz val="12"/>
      <name val="Calibri"/>
      <family val="2"/>
      <scheme val="minor"/>
    </font>
    <font>
      <b/>
      <sz val="14"/>
      <name val="Calibri"/>
      <family val="2"/>
      <scheme val="minor"/>
    </font>
    <font>
      <sz val="16"/>
      <color theme="1"/>
      <name val="Calibri"/>
      <family val="2"/>
      <scheme val="minor"/>
    </font>
    <font>
      <b/>
      <sz val="16"/>
      <color theme="0"/>
      <name val="Calibri"/>
      <family val="2"/>
      <scheme val="minor"/>
    </font>
    <font>
      <i/>
      <sz val="12"/>
      <color theme="1"/>
      <name val="Calibri"/>
      <family val="2"/>
      <scheme val="minor"/>
    </font>
    <font>
      <b/>
      <sz val="11"/>
      <color rgb="FFFF0000"/>
      <name val="Calibri"/>
      <family val="2"/>
      <scheme val="minor"/>
    </font>
    <font>
      <sz val="11"/>
      <name val="Calibri"/>
      <family val="2"/>
      <scheme val="minor"/>
    </font>
    <font>
      <sz val="9"/>
      <color indexed="81"/>
      <name val="Tahoma"/>
      <family val="2"/>
    </font>
    <font>
      <b/>
      <sz val="9"/>
      <color indexed="81"/>
      <name val="Tahoma"/>
      <family val="2"/>
    </font>
    <font>
      <u/>
      <sz val="11"/>
      <color theme="10"/>
      <name val="Calibri"/>
      <family val="2"/>
      <scheme val="minor"/>
    </font>
    <font>
      <b/>
      <u/>
      <sz val="11"/>
      <name val="Calibri"/>
      <family val="2"/>
      <scheme val="minor"/>
    </font>
    <font>
      <i/>
      <sz val="14"/>
      <color theme="0"/>
      <name val="Calibri"/>
      <family val="2"/>
      <scheme val="minor"/>
    </font>
    <font>
      <i/>
      <sz val="10"/>
      <color theme="1"/>
      <name val="Calibri"/>
      <family val="2"/>
      <scheme val="minor"/>
    </font>
    <font>
      <b/>
      <u/>
      <sz val="11"/>
      <color theme="1"/>
      <name val="Calibri"/>
      <family val="2"/>
      <scheme val="minor"/>
    </font>
    <font>
      <b/>
      <sz val="14"/>
      <color rgb="FFFF0000"/>
      <name val="Calibri"/>
      <family val="2"/>
      <scheme val="minor"/>
    </font>
    <font>
      <b/>
      <sz val="11"/>
      <color theme="0"/>
      <name val="Calibri"/>
      <family val="2"/>
      <scheme val="minor"/>
    </font>
    <font>
      <i/>
      <sz val="11"/>
      <color theme="1"/>
      <name val="Calibri"/>
      <family val="2"/>
      <scheme val="minor"/>
    </font>
    <font>
      <b/>
      <sz val="18"/>
      <color theme="1"/>
      <name val="Calibri"/>
      <family val="2"/>
      <scheme val="minor"/>
    </font>
    <font>
      <b/>
      <u/>
      <sz val="11"/>
      <color theme="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9999"/>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rgb="FF002060"/>
        <bgColor indexed="64"/>
      </patternFill>
    </fill>
    <fill>
      <patternFill patternType="solid">
        <fgColor rgb="FF990033"/>
        <bgColor indexed="64"/>
      </patternFill>
    </fill>
    <fill>
      <patternFill patternType="solid">
        <fgColor rgb="FF996633"/>
        <bgColor indexed="64"/>
      </patternFill>
    </fill>
  </fills>
  <borders count="50">
    <border>
      <left/>
      <right/>
      <top/>
      <bottom/>
      <diagonal/>
    </border>
    <border>
      <left/>
      <right/>
      <top style="thin">
        <color theme="2" tint="-0.89996032593768116"/>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theme="2" tint="-0.89996032593768116"/>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s>
  <cellStyleXfs count="2">
    <xf numFmtId="0" fontId="0" fillId="0" borderId="0"/>
    <xf numFmtId="0" fontId="19" fillId="0" borderId="0" applyNumberFormat="0" applyFill="0" applyBorder="0" applyAlignment="0" applyProtection="0"/>
  </cellStyleXfs>
  <cellXfs count="391">
    <xf numFmtId="0" fontId="0" fillId="0" borderId="0" xfId="0"/>
    <xf numFmtId="0" fontId="4" fillId="5" borderId="5" xfId="0" applyFont="1" applyFill="1" applyBorder="1" applyAlignment="1" applyProtection="1">
      <alignment horizontal="left" vertical="center"/>
      <protection locked="0"/>
    </xf>
    <xf numFmtId="14" fontId="4" fillId="5" borderId="5" xfId="0" applyNumberFormat="1" applyFont="1" applyFill="1" applyBorder="1" applyAlignment="1" applyProtection="1">
      <alignment horizontal="left" vertical="center"/>
      <protection locked="0"/>
    </xf>
    <xf numFmtId="0" fontId="7" fillId="5" borderId="10"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2" fontId="7" fillId="5" borderId="1" xfId="0" applyNumberFormat="1"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4" fillId="5" borderId="14"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protection locked="0"/>
    </xf>
    <xf numFmtId="0" fontId="0" fillId="0" borderId="18" xfId="0" applyBorder="1"/>
    <xf numFmtId="0" fontId="1" fillId="0" borderId="18" xfId="0" applyFont="1" applyBorder="1"/>
    <xf numFmtId="0" fontId="0" fillId="0" borderId="3" xfId="0" applyBorder="1"/>
    <xf numFmtId="0" fontId="1" fillId="0" borderId="0" xfId="0" applyFont="1"/>
    <xf numFmtId="0" fontId="0" fillId="0" borderId="0" xfId="0"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0" fillId="3" borderId="17" xfId="0" applyFill="1" applyBorder="1" applyAlignment="1">
      <alignment vertical="center"/>
    </xf>
    <xf numFmtId="0" fontId="0" fillId="3" borderId="18" xfId="0" applyFill="1" applyBorder="1" applyAlignment="1">
      <alignment vertical="center"/>
    </xf>
    <xf numFmtId="0" fontId="0" fillId="3" borderId="18" xfId="0" applyFill="1" applyBorder="1" applyAlignment="1">
      <alignment horizontal="center" vertical="center"/>
    </xf>
    <xf numFmtId="0" fontId="0" fillId="3" borderId="15" xfId="0" applyFill="1" applyBorder="1" applyAlignment="1">
      <alignment vertical="center"/>
    </xf>
    <xf numFmtId="0" fontId="0" fillId="3" borderId="11" xfId="0" applyFill="1" applyBorder="1" applyAlignment="1">
      <alignment vertical="center"/>
    </xf>
    <xf numFmtId="0" fontId="3" fillId="5" borderId="18" xfId="0" applyFont="1" applyFill="1" applyBorder="1" applyAlignment="1">
      <alignment vertical="center"/>
    </xf>
    <xf numFmtId="0" fontId="3" fillId="5" borderId="15" xfId="0" applyFont="1" applyFill="1" applyBorder="1" applyAlignment="1">
      <alignment vertical="center"/>
    </xf>
    <xf numFmtId="0" fontId="0" fillId="3" borderId="13" xfId="0" applyFill="1" applyBorder="1" applyAlignment="1">
      <alignment vertical="center"/>
    </xf>
    <xf numFmtId="0" fontId="2" fillId="3" borderId="11" xfId="0" applyFont="1" applyFill="1" applyBorder="1" applyAlignment="1">
      <alignment vertical="center"/>
    </xf>
    <xf numFmtId="0" fontId="3" fillId="5" borderId="0" xfId="0" applyFont="1" applyFill="1" applyAlignment="1">
      <alignment vertical="center"/>
    </xf>
    <xf numFmtId="0" fontId="3" fillId="5" borderId="13" xfId="0" applyFont="1" applyFill="1" applyBorder="1" applyAlignment="1">
      <alignment vertical="center"/>
    </xf>
    <xf numFmtId="0" fontId="2" fillId="3" borderId="13" xfId="0" applyFont="1" applyFill="1" applyBorder="1" applyAlignment="1">
      <alignment vertical="center"/>
    </xf>
    <xf numFmtId="0" fontId="7" fillId="8" borderId="3" xfId="0" applyFont="1" applyFill="1" applyBorder="1" applyAlignment="1">
      <alignment horizontal="center" vertical="center" wrapText="1"/>
    </xf>
    <xf numFmtId="0" fontId="7" fillId="8" borderId="3" xfId="0" applyFont="1" applyFill="1" applyBorder="1" applyAlignment="1">
      <alignment horizontal="center" vertical="center"/>
    </xf>
    <xf numFmtId="0" fontId="7" fillId="8" borderId="8" xfId="0" applyFont="1" applyFill="1" applyBorder="1" applyAlignment="1">
      <alignment horizontal="center" vertical="center"/>
    </xf>
    <xf numFmtId="0" fontId="7" fillId="8" borderId="5"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0" fillId="10" borderId="10" xfId="0" applyFont="1" applyFill="1" applyBorder="1" applyAlignment="1">
      <alignment horizontal="center" vertical="center"/>
    </xf>
    <xf numFmtId="0" fontId="7" fillId="10" borderId="5" xfId="0" applyFont="1" applyFill="1" applyBorder="1" applyAlignment="1">
      <alignment horizontal="center" vertical="center"/>
    </xf>
    <xf numFmtId="0" fontId="0" fillId="2" borderId="5" xfId="0" applyFill="1" applyBorder="1" applyAlignment="1">
      <alignment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13" borderId="5" xfId="0" applyFill="1" applyBorder="1" applyAlignment="1">
      <alignment horizontal="center" vertical="center"/>
    </xf>
    <xf numFmtId="0" fontId="0" fillId="2" borderId="26" xfId="0" applyFill="1" applyBorder="1" applyAlignment="1">
      <alignment horizontal="center" vertical="center"/>
    </xf>
    <xf numFmtId="0" fontId="7" fillId="8" borderId="10" xfId="0" applyFont="1" applyFill="1" applyBorder="1" applyAlignment="1">
      <alignment horizontal="center" vertical="center"/>
    </xf>
    <xf numFmtId="0" fontId="14" fillId="8" borderId="23" xfId="0" applyFont="1" applyFill="1" applyBorder="1" applyAlignment="1">
      <alignment horizontal="center" vertical="center"/>
    </xf>
    <xf numFmtId="0" fontId="7" fillId="10" borderId="20" xfId="0" applyFont="1" applyFill="1" applyBorder="1" applyAlignment="1">
      <alignment horizontal="center" vertical="center"/>
    </xf>
    <xf numFmtId="0" fontId="0" fillId="2" borderId="5" xfId="0" applyFill="1" applyBorder="1" applyAlignment="1">
      <alignment horizontal="lef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6" borderId="5" xfId="0" applyFont="1"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18" xfId="0" applyFill="1" applyBorder="1" applyAlignment="1">
      <alignment vertical="center"/>
    </xf>
    <xf numFmtId="0" fontId="0" fillId="2" borderId="18" xfId="0" applyFill="1" applyBorder="1" applyAlignment="1">
      <alignment horizontal="center" vertical="center"/>
    </xf>
    <xf numFmtId="0" fontId="14" fillId="6" borderId="23" xfId="0" applyFont="1" applyFill="1" applyBorder="1" applyAlignment="1">
      <alignment horizontal="center" vertical="center"/>
    </xf>
    <xf numFmtId="0" fontId="0" fillId="2" borderId="33" xfId="0" applyFill="1" applyBorder="1" applyAlignment="1">
      <alignment horizontal="center" vertical="center"/>
    </xf>
    <xf numFmtId="0" fontId="7" fillId="9" borderId="10" xfId="0" applyFont="1" applyFill="1" applyBorder="1" applyAlignment="1">
      <alignment horizontal="center" vertical="center"/>
    </xf>
    <xf numFmtId="0" fontId="0" fillId="2" borderId="34" xfId="0" applyFill="1" applyBorder="1" applyAlignment="1">
      <alignment horizontal="center" vertical="center"/>
    </xf>
    <xf numFmtId="0" fontId="14" fillId="9" borderId="23" xfId="0" applyFont="1" applyFill="1" applyBorder="1" applyAlignment="1">
      <alignment horizontal="center" vertical="center"/>
    </xf>
    <xf numFmtId="0" fontId="3" fillId="5" borderId="3" xfId="0" applyFont="1" applyFill="1" applyBorder="1" applyAlignment="1">
      <alignment vertical="center"/>
    </xf>
    <xf numFmtId="0" fontId="3" fillId="5" borderId="16" xfId="0" applyFont="1" applyFill="1" applyBorder="1" applyAlignment="1">
      <alignment horizontal="center" vertical="center"/>
    </xf>
    <xf numFmtId="0" fontId="4" fillId="10" borderId="12" xfId="0" applyFont="1" applyFill="1" applyBorder="1" applyAlignment="1">
      <alignment horizontal="center" vertical="center"/>
    </xf>
    <xf numFmtId="0" fontId="0" fillId="2" borderId="8" xfId="0" applyFill="1" applyBorder="1" applyAlignment="1">
      <alignment horizontal="center" vertical="center" textRotation="90"/>
    </xf>
    <xf numFmtId="0" fontId="0" fillId="3" borderId="2" xfId="0" applyFill="1" applyBorder="1" applyAlignment="1">
      <alignment vertical="center"/>
    </xf>
    <xf numFmtId="0" fontId="0" fillId="3" borderId="7" xfId="0" applyFill="1" applyBorder="1" applyAlignment="1">
      <alignment vertical="center"/>
    </xf>
    <xf numFmtId="0" fontId="0" fillId="3" borderId="7" xfId="0" applyFill="1" applyBorder="1" applyAlignment="1">
      <alignment horizontal="center" vertical="center"/>
    </xf>
    <xf numFmtId="0" fontId="0" fillId="3" borderId="16" xfId="0" applyFill="1" applyBorder="1" applyAlignment="1">
      <alignment vertical="center"/>
    </xf>
    <xf numFmtId="0" fontId="7" fillId="5" borderId="5" xfId="0" applyFont="1" applyFill="1" applyBorder="1" applyAlignment="1" applyProtection="1">
      <alignment horizontal="center" vertical="center"/>
      <protection locked="0"/>
    </xf>
    <xf numFmtId="0" fontId="5"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14" fillId="8" borderId="22" xfId="0" applyFont="1" applyFill="1" applyBorder="1" applyAlignment="1">
      <alignment horizontal="center" vertical="center"/>
    </xf>
    <xf numFmtId="0" fontId="14" fillId="6" borderId="22" xfId="0" applyFont="1" applyFill="1" applyBorder="1" applyAlignment="1">
      <alignment horizontal="center" vertical="center"/>
    </xf>
    <xf numFmtId="0" fontId="14" fillId="9" borderId="22" xfId="0" applyFont="1" applyFill="1" applyBorder="1" applyAlignment="1">
      <alignment horizontal="center" vertical="center"/>
    </xf>
    <xf numFmtId="0" fontId="3" fillId="5" borderId="25" xfId="0" applyFont="1" applyFill="1" applyBorder="1" applyAlignment="1">
      <alignment vertical="center"/>
    </xf>
    <xf numFmtId="0" fontId="3" fillId="5" borderId="25"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xf>
    <xf numFmtId="0" fontId="0" fillId="0" borderId="0" xfId="0" applyAlignment="1">
      <alignment horizontal="left"/>
    </xf>
    <xf numFmtId="16" fontId="0" fillId="0" borderId="0" xfId="0" quotePrefix="1" applyNumberFormat="1" applyAlignment="1">
      <alignment horizontal="center"/>
    </xf>
    <xf numFmtId="0" fontId="9" fillId="8" borderId="6" xfId="0" applyFont="1" applyFill="1" applyBorder="1" applyAlignment="1">
      <alignment vertical="center"/>
    </xf>
    <xf numFmtId="0" fontId="14" fillId="8" borderId="8" xfId="0" applyFont="1" applyFill="1" applyBorder="1" applyAlignment="1">
      <alignment horizontal="center" vertical="center"/>
    </xf>
    <xf numFmtId="0" fontId="0" fillId="3" borderId="3" xfId="0" applyFill="1" applyBorder="1" applyAlignment="1">
      <alignment vertical="center"/>
    </xf>
    <xf numFmtId="0" fontId="7" fillId="0" borderId="10" xfId="0" applyFont="1" applyBorder="1" applyAlignment="1">
      <alignment horizontal="center" vertical="center"/>
    </xf>
    <xf numFmtId="0" fontId="7" fillId="14" borderId="6" xfId="0" applyFont="1" applyFill="1" applyBorder="1" applyAlignment="1">
      <alignment horizontal="left" vertical="center" wrapText="1"/>
    </xf>
    <xf numFmtId="0" fontId="7" fillId="14" borderId="6" xfId="0" applyFont="1" applyFill="1" applyBorder="1" applyAlignment="1">
      <alignment vertical="center"/>
    </xf>
    <xf numFmtId="0" fontId="14" fillId="8" borderId="35" xfId="0" applyFont="1" applyFill="1" applyBorder="1" applyAlignment="1">
      <alignment horizontal="center" vertical="center"/>
    </xf>
    <xf numFmtId="0" fontId="14" fillId="8" borderId="36" xfId="0" applyFont="1" applyFill="1" applyBorder="1" applyAlignment="1">
      <alignment horizontal="center" vertical="center"/>
    </xf>
    <xf numFmtId="0" fontId="7" fillId="0" borderId="38" xfId="0" applyFont="1" applyBorder="1" applyAlignment="1">
      <alignment horizontal="center" vertical="center"/>
    </xf>
    <xf numFmtId="0" fontId="0" fillId="3" borderId="3" xfId="0" applyFill="1" applyBorder="1" applyAlignment="1">
      <alignment horizontal="center" vertical="center"/>
    </xf>
    <xf numFmtId="0" fontId="0" fillId="0" borderId="18" xfId="0" applyBorder="1" applyAlignment="1">
      <alignment horizontal="left"/>
    </xf>
    <xf numFmtId="0" fontId="0" fillId="2" borderId="0" xfId="0" applyFill="1"/>
    <xf numFmtId="0" fontId="0" fillId="2" borderId="0" xfId="0" applyFill="1" applyAlignment="1">
      <alignment horizontal="center"/>
    </xf>
    <xf numFmtId="0" fontId="7" fillId="5" borderId="37"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0" fillId="2" borderId="0" xfId="0" applyFill="1" applyAlignment="1">
      <alignment horizontal="left"/>
    </xf>
    <xf numFmtId="9" fontId="7" fillId="5" borderId="37" xfId="0" applyNumberFormat="1" applyFont="1" applyFill="1" applyBorder="1" applyAlignment="1" applyProtection="1">
      <alignment horizontal="center" vertical="center"/>
      <protection locked="0"/>
    </xf>
    <xf numFmtId="0" fontId="0" fillId="13" borderId="0" xfId="0" applyFill="1" applyAlignment="1">
      <alignment horizontal="center" vertical="center"/>
    </xf>
    <xf numFmtId="0" fontId="0" fillId="13" borderId="0" xfId="0" applyFill="1" applyAlignment="1">
      <alignment horizontal="center"/>
    </xf>
    <xf numFmtId="0" fontId="0" fillId="13" borderId="0" xfId="0" quotePrefix="1" applyFill="1" applyAlignment="1">
      <alignment horizontal="center"/>
    </xf>
    <xf numFmtId="0" fontId="0" fillId="13" borderId="0" xfId="0" applyFill="1"/>
    <xf numFmtId="0" fontId="0" fillId="13" borderId="3" xfId="0" applyFill="1" applyBorder="1" applyAlignment="1">
      <alignment horizontal="center"/>
    </xf>
    <xf numFmtId="0" fontId="24" fillId="5" borderId="5" xfId="0" applyFont="1" applyFill="1" applyBorder="1" applyAlignment="1" applyProtection="1">
      <alignment horizontal="left" vertical="center"/>
      <protection locked="0"/>
    </xf>
    <xf numFmtId="164" fontId="7" fillId="5" borderId="5" xfId="0" applyNumberFormat="1" applyFont="1" applyFill="1" applyBorder="1" applyAlignment="1" applyProtection="1">
      <alignment horizontal="center" vertical="center"/>
      <protection locked="0"/>
    </xf>
    <xf numFmtId="0" fontId="13" fillId="3" borderId="0" xfId="0" applyFont="1" applyFill="1" applyAlignment="1">
      <alignment horizontal="left" vertical="center"/>
    </xf>
    <xf numFmtId="0" fontId="0" fillId="3" borderId="0" xfId="0" applyFill="1" applyAlignment="1">
      <alignment horizontal="center"/>
    </xf>
    <xf numFmtId="0" fontId="3" fillId="4" borderId="5" xfId="0" applyFont="1" applyFill="1" applyBorder="1" applyAlignment="1">
      <alignment horizontal="left" vertical="center"/>
    </xf>
    <xf numFmtId="0" fontId="0" fillId="3" borderId="0" xfId="0" applyFill="1"/>
    <xf numFmtId="0" fontId="3" fillId="4" borderId="14" xfId="0" applyFont="1" applyFill="1" applyBorder="1" applyAlignment="1">
      <alignment horizontal="left" vertical="center"/>
    </xf>
    <xf numFmtId="0" fontId="3" fillId="4" borderId="4" xfId="0" applyFont="1" applyFill="1" applyBorder="1" applyAlignment="1">
      <alignment horizontal="left" vertical="center"/>
    </xf>
    <xf numFmtId="0" fontId="4" fillId="3" borderId="0" xfId="0" applyFont="1" applyFill="1" applyAlignment="1">
      <alignment vertical="center"/>
    </xf>
    <xf numFmtId="0" fontId="3" fillId="4" borderId="12" xfId="0" applyFont="1" applyFill="1" applyBorder="1" applyAlignment="1">
      <alignment horizontal="left" vertical="center"/>
    </xf>
    <xf numFmtId="0" fontId="3" fillId="5" borderId="5" xfId="0" applyFont="1" applyFill="1" applyBorder="1" applyAlignment="1">
      <alignment horizontal="center" vertical="center" wrapText="1"/>
    </xf>
    <xf numFmtId="0" fontId="4" fillId="5" borderId="5" xfId="0" applyFont="1" applyFill="1" applyBorder="1" applyAlignment="1">
      <alignment horizontal="center" vertical="center"/>
    </xf>
    <xf numFmtId="0" fontId="3" fillId="5" borderId="5" xfId="0" applyFont="1" applyFill="1" applyBorder="1" applyAlignment="1">
      <alignment horizontal="center" vertical="center"/>
    </xf>
    <xf numFmtId="0" fontId="6" fillId="5" borderId="5" xfId="0" applyFont="1" applyFill="1" applyBorder="1" applyAlignment="1">
      <alignment horizontal="center" vertical="center"/>
    </xf>
    <xf numFmtId="0" fontId="3" fillId="4" borderId="5" xfId="0" applyFont="1" applyFill="1" applyBorder="1" applyAlignment="1">
      <alignment horizontal="center" vertical="center"/>
    </xf>
    <xf numFmtId="0" fontId="1" fillId="3" borderId="2" xfId="0" applyFont="1" applyFill="1" applyBorder="1" applyAlignment="1">
      <alignment vertical="center"/>
    </xf>
    <xf numFmtId="0" fontId="1" fillId="3" borderId="16" xfId="0" applyFont="1" applyFill="1" applyBorder="1" applyAlignment="1">
      <alignment vertical="center"/>
    </xf>
    <xf numFmtId="0" fontId="0" fillId="8" borderId="37" xfId="0" applyFill="1" applyBorder="1" applyAlignment="1" applyProtection="1">
      <alignment horizontal="left" vertical="center" wrapText="1"/>
      <protection locked="0"/>
    </xf>
    <xf numFmtId="0" fontId="26" fillId="8" borderId="37" xfId="0" applyFont="1" applyFill="1" applyBorder="1" applyAlignment="1" applyProtection="1">
      <alignment horizontal="left" vertical="center" wrapText="1"/>
      <protection locked="0"/>
    </xf>
    <xf numFmtId="0" fontId="26" fillId="6" borderId="37" xfId="0" applyFont="1" applyFill="1" applyBorder="1" applyAlignment="1" applyProtection="1">
      <alignment horizontal="left" vertical="center" wrapText="1"/>
      <protection locked="0"/>
    </xf>
    <xf numFmtId="0" fontId="0" fillId="6" borderId="37" xfId="0" applyFill="1" applyBorder="1" applyAlignment="1" applyProtection="1">
      <alignment horizontal="left" vertical="center" wrapText="1"/>
      <protection locked="0"/>
    </xf>
    <xf numFmtId="0" fontId="26" fillId="9" borderId="37" xfId="0" applyFont="1" applyFill="1" applyBorder="1" applyAlignment="1" applyProtection="1">
      <alignment horizontal="left" vertical="center" wrapText="1"/>
      <protection locked="0"/>
    </xf>
    <xf numFmtId="0" fontId="0" fillId="14" borderId="37" xfId="0" applyFill="1" applyBorder="1" applyAlignment="1" applyProtection="1">
      <alignment horizontal="left" vertical="center" wrapText="1"/>
      <protection locked="0"/>
    </xf>
    <xf numFmtId="0" fontId="26" fillId="14" borderId="37" xfId="0" applyFont="1" applyFill="1" applyBorder="1" applyAlignment="1" applyProtection="1">
      <alignment horizontal="left" vertical="center" wrapText="1"/>
      <protection locked="0"/>
    </xf>
    <xf numFmtId="0" fontId="5" fillId="8" borderId="6" xfId="0" applyFont="1" applyFill="1" applyBorder="1" applyAlignment="1">
      <alignment vertical="center"/>
    </xf>
    <xf numFmtId="0" fontId="5" fillId="8" borderId="8"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37" xfId="0" applyFont="1" applyFill="1" applyBorder="1" applyAlignment="1">
      <alignment horizontal="center" vertical="center"/>
    </xf>
    <xf numFmtId="0" fontId="5" fillId="8" borderId="47" xfId="0" applyFont="1" applyFill="1" applyBorder="1" applyAlignment="1">
      <alignment horizontal="center" vertical="center"/>
    </xf>
    <xf numFmtId="0" fontId="7" fillId="14" borderId="17" xfId="0" applyFont="1" applyFill="1" applyBorder="1" applyAlignment="1">
      <alignment horizontal="center" vertical="center" wrapText="1"/>
    </xf>
    <xf numFmtId="0" fontId="7" fillId="16" borderId="46" xfId="0" applyFont="1" applyFill="1" applyBorder="1" applyAlignment="1" applyProtection="1">
      <alignment horizontal="center" vertical="center"/>
      <protection locked="0"/>
    </xf>
    <xf numFmtId="14" fontId="7" fillId="16" borderId="40" xfId="0" applyNumberFormat="1" applyFont="1" applyFill="1" applyBorder="1" applyAlignment="1">
      <alignment horizontal="center" vertical="center"/>
    </xf>
    <xf numFmtId="0" fontId="7" fillId="16" borderId="16" xfId="0" applyFont="1" applyFill="1" applyBorder="1" applyAlignment="1" applyProtection="1">
      <alignment horizontal="center" vertical="center"/>
      <protection locked="0"/>
    </xf>
    <xf numFmtId="14" fontId="7" fillId="16" borderId="11" xfId="0" applyNumberFormat="1" applyFont="1" applyFill="1" applyBorder="1" applyAlignment="1">
      <alignment horizontal="center" vertical="center"/>
    </xf>
    <xf numFmtId="14" fontId="14" fillId="14" borderId="36" xfId="0" applyNumberFormat="1" applyFont="1" applyFill="1" applyBorder="1" applyAlignment="1">
      <alignment horizontal="center" vertical="center"/>
    </xf>
    <xf numFmtId="14" fontId="14" fillId="14" borderId="8" xfId="0" applyNumberFormat="1" applyFont="1" applyFill="1" applyBorder="1" applyAlignment="1">
      <alignment horizontal="center" vertical="center"/>
    </xf>
    <xf numFmtId="0" fontId="14" fillId="14" borderId="37" xfId="0" applyFont="1" applyFill="1" applyBorder="1" applyAlignment="1">
      <alignment horizontal="center" vertical="center"/>
    </xf>
    <xf numFmtId="0" fontId="7" fillId="16" borderId="38" xfId="0" applyFont="1" applyFill="1" applyBorder="1" applyAlignment="1">
      <alignment horizontal="left" vertical="center" wrapText="1"/>
    </xf>
    <xf numFmtId="0" fontId="7" fillId="14" borderId="38" xfId="0" applyFont="1" applyFill="1" applyBorder="1" applyAlignment="1">
      <alignment horizontal="left" vertical="center" wrapText="1"/>
    </xf>
    <xf numFmtId="0" fontId="7" fillId="16" borderId="17" xfId="0" applyFont="1" applyFill="1" applyBorder="1" applyAlignment="1">
      <alignment horizontal="center" vertical="center" wrapText="1"/>
    </xf>
    <xf numFmtId="0" fontId="0" fillId="14" borderId="13" xfId="0" applyFill="1" applyBorder="1" applyAlignment="1">
      <alignment horizontal="left" vertical="center" wrapText="1"/>
    </xf>
    <xf numFmtId="0" fontId="0" fillId="14" borderId="15" xfId="0" applyFill="1" applyBorder="1" applyAlignment="1">
      <alignment horizontal="left" vertical="center" wrapText="1"/>
    </xf>
    <xf numFmtId="0" fontId="0" fillId="14" borderId="16" xfId="0" applyFill="1" applyBorder="1" applyAlignment="1">
      <alignment horizontal="left" vertical="center" wrapText="1"/>
    </xf>
    <xf numFmtId="0" fontId="0" fillId="14" borderId="18" xfId="0" applyFill="1" applyBorder="1" applyAlignment="1">
      <alignment horizontal="left" vertical="center" wrapText="1"/>
    </xf>
    <xf numFmtId="0" fontId="0" fillId="14" borderId="3" xfId="0" applyFill="1" applyBorder="1" applyAlignment="1">
      <alignment horizontal="left" vertical="center" wrapText="1"/>
    </xf>
    <xf numFmtId="0" fontId="20" fillId="9" borderId="5" xfId="0" applyFont="1" applyFill="1" applyBorder="1" applyAlignment="1" applyProtection="1">
      <alignment horizontal="center" vertical="center" wrapText="1"/>
      <protection locked="0"/>
    </xf>
    <xf numFmtId="0" fontId="20" fillId="4" borderId="5" xfId="1" applyFont="1" applyFill="1" applyBorder="1" applyAlignment="1" applyProtection="1">
      <alignment horizontal="center" vertical="center" wrapText="1"/>
      <protection locked="0"/>
    </xf>
    <xf numFmtId="0" fontId="28" fillId="17" borderId="5" xfId="1" applyFont="1" applyFill="1" applyBorder="1" applyAlignment="1" applyProtection="1">
      <alignment horizontal="center" vertical="center" wrapText="1"/>
      <protection locked="0"/>
    </xf>
    <xf numFmtId="0" fontId="28" fillId="18" borderId="5" xfId="1" applyFont="1" applyFill="1" applyBorder="1" applyAlignment="1" applyProtection="1">
      <alignment horizontal="center" vertical="center" wrapText="1"/>
      <protection locked="0"/>
    </xf>
    <xf numFmtId="0" fontId="28" fillId="19" borderId="5" xfId="1" applyFont="1" applyFill="1" applyBorder="1" applyAlignment="1" applyProtection="1">
      <alignment horizontal="center" vertical="center" wrapText="1"/>
      <protection locked="0"/>
    </xf>
    <xf numFmtId="0" fontId="0" fillId="2" borderId="0" xfId="0" applyFill="1" applyAlignment="1">
      <alignment horizontal="left" vertical="center" wrapText="1"/>
    </xf>
    <xf numFmtId="0" fontId="0" fillId="3" borderId="18" xfId="0" applyFill="1" applyBorder="1" applyAlignment="1">
      <alignment horizontal="left" vertical="center" wrapText="1"/>
    </xf>
    <xf numFmtId="0" fontId="9" fillId="5" borderId="37" xfId="0" applyFont="1" applyFill="1" applyBorder="1" applyAlignment="1">
      <alignment horizontal="center" vertical="center" wrapText="1"/>
    </xf>
    <xf numFmtId="0" fontId="0" fillId="8" borderId="7" xfId="0" applyFill="1" applyBorder="1" applyAlignment="1">
      <alignment horizontal="left" vertical="center" wrapText="1"/>
    </xf>
    <xf numFmtId="0" fontId="1" fillId="3" borderId="11" xfId="0" applyFont="1" applyFill="1" applyBorder="1" applyAlignment="1">
      <alignment vertical="center"/>
    </xf>
    <xf numFmtId="0" fontId="1" fillId="3" borderId="13" xfId="0" applyFont="1" applyFill="1" applyBorder="1" applyAlignment="1">
      <alignment vertical="center"/>
    </xf>
    <xf numFmtId="0" fontId="0" fillId="6" borderId="7" xfId="0" applyFill="1" applyBorder="1" applyAlignment="1">
      <alignment vertical="center"/>
    </xf>
    <xf numFmtId="0" fontId="0" fillId="9" borderId="7" xfId="0" applyFill="1" applyBorder="1" applyAlignment="1">
      <alignment vertical="center"/>
    </xf>
    <xf numFmtId="0" fontId="0" fillId="3" borderId="7" xfId="0" applyFill="1" applyBorder="1" applyAlignment="1">
      <alignment horizontal="left" vertical="center" wrapText="1"/>
    </xf>
    <xf numFmtId="0" fontId="9" fillId="5" borderId="37" xfId="0" applyFont="1" applyFill="1" applyBorder="1" applyAlignment="1">
      <alignment horizontal="left" vertical="center" wrapText="1"/>
    </xf>
    <xf numFmtId="0" fontId="0" fillId="14" borderId="8" xfId="0" applyFill="1" applyBorder="1" applyAlignment="1">
      <alignment horizontal="left" vertical="center" wrapText="1"/>
    </xf>
    <xf numFmtId="0" fontId="0" fillId="14" borderId="8" xfId="0" applyFill="1" applyBorder="1" applyAlignment="1">
      <alignment horizontal="left" vertical="center"/>
    </xf>
    <xf numFmtId="0" fontId="25" fillId="17" borderId="17" xfId="0" applyFont="1" applyFill="1" applyBorder="1" applyAlignment="1">
      <alignment horizontal="center" vertical="center" textRotation="90" wrapText="1"/>
    </xf>
    <xf numFmtId="0" fontId="25" fillId="17" borderId="9" xfId="0" applyFont="1" applyFill="1" applyBorder="1" applyAlignment="1">
      <alignment horizontal="center" vertical="center" textRotation="90" wrapText="1"/>
    </xf>
    <xf numFmtId="0" fontId="25" fillId="17" borderId="2" xfId="0" applyFont="1" applyFill="1" applyBorder="1" applyAlignment="1">
      <alignment horizontal="center" vertical="center" textRotation="90" wrapText="1"/>
    </xf>
    <xf numFmtId="0" fontId="0" fillId="14" borderId="18" xfId="0" applyFill="1" applyBorder="1" applyAlignment="1">
      <alignment horizontal="left" vertical="center" wrapText="1"/>
    </xf>
    <xf numFmtId="0" fontId="0" fillId="14" borderId="0" xfId="0" applyFill="1" applyAlignment="1">
      <alignment horizontal="left" vertical="center" wrapText="1"/>
    </xf>
    <xf numFmtId="0" fontId="0" fillId="14" borderId="3" xfId="0" applyFill="1" applyBorder="1" applyAlignment="1">
      <alignment horizontal="left" vertical="center" wrapText="1"/>
    </xf>
    <xf numFmtId="0" fontId="1" fillId="9" borderId="17" xfId="0" applyFont="1" applyFill="1" applyBorder="1" applyAlignment="1">
      <alignment horizontal="center" vertical="center" textRotation="90" wrapText="1"/>
    </xf>
    <xf numFmtId="0" fontId="1" fillId="9" borderId="9" xfId="0" applyFont="1" applyFill="1" applyBorder="1" applyAlignment="1">
      <alignment horizontal="center" vertical="center" textRotation="90" wrapText="1"/>
    </xf>
    <xf numFmtId="0" fontId="1" fillId="9" borderId="2" xfId="0" applyFont="1" applyFill="1" applyBorder="1" applyAlignment="1">
      <alignment horizontal="center" vertical="center" textRotation="90" wrapText="1"/>
    </xf>
    <xf numFmtId="0" fontId="27" fillId="5" borderId="6" xfId="0" applyFont="1" applyFill="1" applyBorder="1" applyAlignment="1">
      <alignment horizontal="left" vertical="center"/>
    </xf>
    <xf numFmtId="0" fontId="27" fillId="5" borderId="7" xfId="0" applyFont="1" applyFill="1" applyBorder="1" applyAlignment="1">
      <alignment horizontal="left" vertical="center"/>
    </xf>
    <xf numFmtId="0" fontId="27" fillId="5" borderId="8" xfId="0" applyFont="1" applyFill="1" applyBorder="1" applyAlignment="1">
      <alignment horizontal="left" vertical="center"/>
    </xf>
    <xf numFmtId="0" fontId="1" fillId="4" borderId="17" xfId="0" applyFont="1" applyFill="1" applyBorder="1" applyAlignment="1">
      <alignment horizontal="center" vertical="center" textRotation="90" wrapText="1"/>
    </xf>
    <xf numFmtId="0" fontId="1" fillId="4" borderId="9" xfId="0" applyFont="1" applyFill="1" applyBorder="1" applyAlignment="1">
      <alignment horizontal="center" vertical="center" textRotation="90" wrapText="1"/>
    </xf>
    <xf numFmtId="0" fontId="1" fillId="4" borderId="2" xfId="0" applyFont="1" applyFill="1" applyBorder="1" applyAlignment="1">
      <alignment horizontal="center" vertical="center" textRotation="90" wrapText="1"/>
    </xf>
    <xf numFmtId="0" fontId="25" fillId="18" borderId="17" xfId="0" applyFont="1" applyFill="1" applyBorder="1" applyAlignment="1">
      <alignment horizontal="center" vertical="center" textRotation="90" wrapText="1"/>
    </xf>
    <xf numFmtId="0" fontId="25" fillId="18" borderId="9" xfId="0" applyFont="1" applyFill="1" applyBorder="1" applyAlignment="1">
      <alignment horizontal="center" vertical="center" textRotation="90" wrapText="1"/>
    </xf>
    <xf numFmtId="0" fontId="25" fillId="18" borderId="2" xfId="0" applyFont="1" applyFill="1" applyBorder="1" applyAlignment="1">
      <alignment horizontal="center" vertical="center" textRotation="90" wrapText="1"/>
    </xf>
    <xf numFmtId="0" fontId="25" fillId="19" borderId="17" xfId="0" applyFont="1" applyFill="1" applyBorder="1" applyAlignment="1">
      <alignment horizontal="center" vertical="center" textRotation="90" wrapText="1"/>
    </xf>
    <xf numFmtId="0" fontId="25" fillId="19" borderId="9" xfId="0" applyFont="1" applyFill="1" applyBorder="1" applyAlignment="1">
      <alignment horizontal="center" vertical="center" textRotation="90" wrapText="1"/>
    </xf>
    <xf numFmtId="0" fontId="25" fillId="19" borderId="2" xfId="0" applyFont="1" applyFill="1" applyBorder="1" applyAlignment="1">
      <alignment horizontal="center" vertical="center" textRotation="90" wrapText="1"/>
    </xf>
    <xf numFmtId="0" fontId="0" fillId="3" borderId="17" xfId="0" applyFill="1" applyBorder="1" applyAlignment="1">
      <alignment horizontal="center"/>
    </xf>
    <xf numFmtId="0" fontId="0" fillId="3" borderId="18" xfId="0" applyFill="1" applyBorder="1" applyAlignment="1">
      <alignment horizontal="center"/>
    </xf>
    <xf numFmtId="0" fontId="0" fillId="3" borderId="15" xfId="0" applyFill="1" applyBorder="1" applyAlignment="1">
      <alignment horizont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5" borderId="5" xfId="0" applyFont="1" applyFill="1" applyBorder="1" applyAlignment="1">
      <alignment horizontal="center" vertical="center"/>
    </xf>
    <xf numFmtId="0" fontId="0" fillId="3" borderId="13" xfId="0" applyFill="1" applyBorder="1" applyAlignment="1">
      <alignment horizont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5" xfId="0" applyFont="1" applyFill="1" applyBorder="1" applyAlignment="1">
      <alignment horizontal="center" vertical="center"/>
    </xf>
    <xf numFmtId="0" fontId="0" fillId="3" borderId="10" xfId="0" applyFill="1" applyBorder="1" applyAlignment="1">
      <alignment horizontal="center"/>
    </xf>
    <xf numFmtId="0" fontId="0" fillId="3" borderId="5" xfId="0" applyFill="1" applyBorder="1" applyAlignment="1">
      <alignment horizont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3" borderId="16" xfId="0" applyFill="1" applyBorder="1" applyAlignment="1">
      <alignment horizontal="center"/>
    </xf>
    <xf numFmtId="0" fontId="0" fillId="3" borderId="9" xfId="0" applyFill="1" applyBorder="1" applyAlignment="1">
      <alignment horizontal="center"/>
    </xf>
    <xf numFmtId="0" fontId="2" fillId="3" borderId="11" xfId="0" applyFon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16" xfId="0" applyFont="1" applyFill="1" applyBorder="1" applyAlignment="1">
      <alignment horizontal="center"/>
    </xf>
    <xf numFmtId="0" fontId="0" fillId="3" borderId="12" xfId="0" applyFill="1" applyBorder="1" applyAlignment="1">
      <alignment horizontal="center"/>
    </xf>
    <xf numFmtId="0" fontId="2" fillId="3" borderId="11" xfId="0" applyFont="1" applyFill="1" applyBorder="1" applyAlignment="1">
      <alignment horizontal="center"/>
    </xf>
    <xf numFmtId="0" fontId="6" fillId="5" borderId="5"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5"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13" borderId="6" xfId="0" applyFont="1" applyFill="1" applyBorder="1" applyAlignment="1">
      <alignment horizontal="center" vertical="center"/>
    </xf>
    <xf numFmtId="0" fontId="1" fillId="13" borderId="7" xfId="0" applyFont="1" applyFill="1" applyBorder="1" applyAlignment="1">
      <alignment horizontal="center" vertical="center"/>
    </xf>
    <xf numFmtId="0" fontId="1" fillId="13" borderId="8"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0"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5" borderId="18" xfId="0" applyFont="1" applyFill="1" applyBorder="1" applyAlignment="1">
      <alignment horizontal="left" vertical="center"/>
    </xf>
    <xf numFmtId="0" fontId="4" fillId="5" borderId="3" xfId="0" applyFont="1" applyFill="1" applyBorder="1" applyAlignment="1">
      <alignment horizontal="left" vertical="center"/>
    </xf>
    <xf numFmtId="0" fontId="7" fillId="6" borderId="5" xfId="0" applyFont="1" applyFill="1" applyBorder="1" applyAlignment="1">
      <alignment horizontal="right" vertical="center"/>
    </xf>
    <xf numFmtId="0" fontId="7" fillId="6" borderId="12"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5" xfId="0" applyFont="1" applyFill="1" applyBorder="1" applyAlignment="1" applyProtection="1">
      <alignment horizontal="right" vertical="center"/>
      <protection locked="0"/>
    </xf>
    <xf numFmtId="0" fontId="7" fillId="9" borderId="5" xfId="0" applyFont="1" applyFill="1" applyBorder="1" applyAlignment="1">
      <alignment horizontal="right" vertical="center"/>
    </xf>
    <xf numFmtId="0" fontId="20" fillId="12" borderId="17" xfId="1" applyFont="1" applyFill="1" applyBorder="1" applyAlignment="1" applyProtection="1">
      <alignment horizontal="center" vertical="center"/>
      <protection locked="0"/>
    </xf>
    <xf numFmtId="0" fontId="20" fillId="12" borderId="15" xfId="1" applyFont="1" applyFill="1" applyBorder="1" applyAlignment="1" applyProtection="1">
      <alignment horizontal="center" vertical="center"/>
      <protection locked="0"/>
    </xf>
    <xf numFmtId="0" fontId="20" fillId="12" borderId="2" xfId="1" applyFont="1" applyFill="1" applyBorder="1" applyAlignment="1" applyProtection="1">
      <alignment horizontal="center" vertical="center"/>
      <protection locked="0"/>
    </xf>
    <xf numFmtId="0" fontId="20" fillId="12" borderId="16" xfId="1" applyFont="1" applyFill="1" applyBorder="1" applyAlignment="1" applyProtection="1">
      <alignment horizontal="center" vertical="center"/>
      <protection locked="0"/>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0" fontId="7" fillId="6" borderId="0" xfId="0" applyFont="1" applyFill="1" applyAlignment="1">
      <alignment horizontal="center" vertical="center"/>
    </xf>
    <xf numFmtId="0" fontId="7" fillId="6" borderId="3" xfId="0" applyFont="1" applyFill="1" applyBorder="1" applyAlignment="1">
      <alignment horizontal="center" vertical="center"/>
    </xf>
    <xf numFmtId="0" fontId="7" fillId="10" borderId="10" xfId="0" applyFont="1" applyFill="1" applyBorder="1" applyAlignment="1">
      <alignment horizontal="center" vertical="center"/>
    </xf>
    <xf numFmtId="0" fontId="7" fillId="10" borderId="11" xfId="0" applyFont="1" applyFill="1" applyBorder="1" applyAlignment="1">
      <alignment horizontal="center" vertical="center"/>
    </xf>
    <xf numFmtId="0" fontId="7" fillId="8" borderId="5"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7"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0" xfId="0" applyFont="1" applyFill="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7" fillId="6" borderId="0" xfId="0" applyFont="1" applyFill="1" applyAlignment="1">
      <alignment horizontal="center" vertical="center" wrapText="1"/>
    </xf>
    <xf numFmtId="0" fontId="7" fillId="6" borderId="3" xfId="0" applyFont="1" applyFill="1" applyBorder="1" applyAlignment="1">
      <alignment horizontal="center" vertical="center" wrapText="1"/>
    </xf>
    <xf numFmtId="0" fontId="7" fillId="8" borderId="5" xfId="0" applyFont="1" applyFill="1" applyBorder="1" applyAlignment="1">
      <alignment horizontal="right" vertical="center"/>
    </xf>
    <xf numFmtId="0" fontId="7" fillId="8" borderId="10" xfId="0" applyFont="1" applyFill="1" applyBorder="1" applyAlignment="1" applyProtection="1">
      <alignment horizontal="right" vertical="center"/>
      <protection locked="0"/>
    </xf>
    <xf numFmtId="0" fontId="7" fillId="10" borderId="6" xfId="0" applyFont="1" applyFill="1" applyBorder="1" applyAlignment="1">
      <alignment horizontal="center" vertical="center"/>
    </xf>
    <xf numFmtId="0" fontId="7" fillId="10" borderId="8" xfId="0" applyFont="1" applyFill="1" applyBorder="1" applyAlignment="1">
      <alignment horizontal="center" vertical="center"/>
    </xf>
    <xf numFmtId="0" fontId="7" fillId="10" borderId="17" xfId="0" applyFont="1" applyFill="1" applyBorder="1" applyAlignment="1">
      <alignment horizontal="center" vertical="center"/>
    </xf>
    <xf numFmtId="0" fontId="7" fillId="10" borderId="15" xfId="0" applyFont="1" applyFill="1" applyBorder="1" applyAlignment="1">
      <alignment horizontal="center" vertical="center"/>
    </xf>
    <xf numFmtId="0" fontId="3" fillId="5" borderId="2" xfId="0" applyFont="1" applyFill="1" applyBorder="1" applyAlignment="1">
      <alignment horizontal="right" vertical="center"/>
    </xf>
    <xf numFmtId="0" fontId="3" fillId="5" borderId="3" xfId="0" applyFont="1" applyFill="1" applyBorder="1" applyAlignment="1">
      <alignment horizontal="right" vertical="center"/>
    </xf>
    <xf numFmtId="0" fontId="3" fillId="5" borderId="16" xfId="0" applyFont="1" applyFill="1" applyBorder="1" applyAlignment="1">
      <alignment horizontal="right"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2" xfId="0" applyFont="1" applyFill="1" applyBorder="1" applyAlignment="1">
      <alignment horizontal="center" vertical="center"/>
    </xf>
    <xf numFmtId="0" fontId="20" fillId="11" borderId="17" xfId="1" applyFont="1" applyFill="1" applyBorder="1" applyAlignment="1" applyProtection="1">
      <alignment horizontal="center" vertical="center"/>
      <protection locked="0"/>
    </xf>
    <xf numFmtId="0" fontId="20" fillId="11" borderId="15" xfId="1" applyFont="1" applyFill="1" applyBorder="1" applyAlignment="1" applyProtection="1">
      <alignment horizontal="center" vertical="center"/>
      <protection locked="0"/>
    </xf>
    <xf numFmtId="0" fontId="20" fillId="11" borderId="2" xfId="1" applyFont="1" applyFill="1" applyBorder="1" applyAlignment="1" applyProtection="1">
      <alignment horizontal="center" vertical="center"/>
      <protection locked="0"/>
    </xf>
    <xf numFmtId="0" fontId="20" fillId="11" borderId="16" xfId="1" applyFont="1" applyFill="1" applyBorder="1" applyAlignment="1" applyProtection="1">
      <alignment horizontal="center" vertical="center"/>
      <protection locked="0"/>
    </xf>
    <xf numFmtId="0" fontId="7" fillId="9" borderId="5" xfId="0" applyFont="1" applyFill="1" applyBorder="1" applyAlignment="1" applyProtection="1">
      <alignment horizontal="right" vertical="center"/>
      <protection locked="0"/>
    </xf>
    <xf numFmtId="0" fontId="9" fillId="9" borderId="9" xfId="0" applyFont="1" applyFill="1" applyBorder="1" applyAlignment="1">
      <alignment horizontal="center" vertical="center"/>
    </xf>
    <xf numFmtId="0" fontId="9" fillId="9" borderId="0" xfId="0" applyFont="1" applyFill="1" applyAlignment="1">
      <alignment horizontal="center" vertical="center"/>
    </xf>
    <xf numFmtId="0" fontId="7" fillId="9" borderId="0" xfId="0" applyFont="1" applyFill="1" applyAlignment="1">
      <alignment horizontal="center" vertical="center" wrapText="1"/>
    </xf>
    <xf numFmtId="0" fontId="7" fillId="9" borderId="0" xfId="0" applyFont="1" applyFill="1" applyAlignment="1">
      <alignment horizontal="center" vertical="center"/>
    </xf>
    <xf numFmtId="0" fontId="7" fillId="9" borderId="13" xfId="0" applyFont="1" applyFill="1" applyBorder="1" applyAlignment="1">
      <alignment horizontal="center" vertical="center"/>
    </xf>
    <xf numFmtId="0" fontId="14" fillId="6" borderId="21" xfId="0" applyFont="1" applyFill="1" applyBorder="1" applyAlignment="1">
      <alignment horizontal="center" vertical="center"/>
    </xf>
    <xf numFmtId="0" fontId="14" fillId="6" borderId="22" xfId="0" applyFont="1" applyFill="1" applyBorder="1" applyAlignment="1">
      <alignment horizontal="center" vertical="center"/>
    </xf>
    <xf numFmtId="0" fontId="20" fillId="15" borderId="17" xfId="1" applyFont="1" applyFill="1" applyBorder="1" applyAlignment="1" applyProtection="1">
      <alignment horizontal="center" vertical="center"/>
      <protection locked="0"/>
    </xf>
    <xf numFmtId="0" fontId="20" fillId="15" borderId="15" xfId="1" applyFont="1" applyFill="1" applyBorder="1" applyAlignment="1" applyProtection="1">
      <alignment horizontal="center" vertical="center"/>
      <protection locked="0"/>
    </xf>
    <xf numFmtId="0" fontId="20" fillId="15" borderId="2" xfId="1" applyFont="1" applyFill="1" applyBorder="1" applyAlignment="1" applyProtection="1">
      <alignment horizontal="center" vertical="center"/>
      <protection locked="0"/>
    </xf>
    <xf numFmtId="0" fontId="20" fillId="15" borderId="16" xfId="1" applyFont="1" applyFill="1" applyBorder="1" applyAlignment="1" applyProtection="1">
      <alignment horizontal="center" vertical="center"/>
      <protection locked="0"/>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15" xfId="0" applyFill="1" applyBorder="1" applyAlignment="1">
      <alignment horizontal="center" vertical="center" textRotation="90"/>
    </xf>
    <xf numFmtId="0" fontId="0" fillId="2" borderId="13" xfId="0" applyFill="1" applyBorder="1" applyAlignment="1">
      <alignment horizontal="center" vertical="center" textRotation="90"/>
    </xf>
    <xf numFmtId="0" fontId="0" fillId="2" borderId="16" xfId="0" applyFill="1" applyBorder="1" applyAlignment="1">
      <alignment horizontal="center" vertical="center" textRotation="90"/>
    </xf>
    <xf numFmtId="0" fontId="14" fillId="4" borderId="7" xfId="0" applyFont="1" applyFill="1" applyBorder="1" applyAlignment="1">
      <alignment horizontal="left" vertical="center"/>
    </xf>
    <xf numFmtId="0" fontId="14" fillId="4" borderId="8" xfId="0" applyFont="1" applyFill="1" applyBorder="1" applyAlignment="1">
      <alignment horizontal="left"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3" fillId="7" borderId="6"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2" fillId="3" borderId="9" xfId="0" applyFont="1" applyFill="1" applyBorder="1" applyAlignment="1">
      <alignment horizontal="center" vertical="center"/>
    </xf>
    <xf numFmtId="0" fontId="2" fillId="3" borderId="0" xfId="0" applyFont="1" applyFill="1" applyAlignment="1">
      <alignment horizontal="center" vertical="center"/>
    </xf>
    <xf numFmtId="0" fontId="2" fillId="3" borderId="13" xfId="0" applyFont="1" applyFill="1" applyBorder="1" applyAlignment="1">
      <alignment horizontal="center" vertical="center"/>
    </xf>
    <xf numFmtId="0" fontId="7" fillId="10" borderId="10" xfId="0" quotePrefix="1" applyFont="1" applyFill="1" applyBorder="1" applyAlignment="1">
      <alignment horizontal="center" vertical="center"/>
    </xf>
    <xf numFmtId="0" fontId="7" fillId="10" borderId="12"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9" fillId="5" borderId="38" xfId="0" applyFont="1" applyFill="1" applyBorder="1" applyAlignment="1">
      <alignment horizontal="center" vertical="center"/>
    </xf>
    <xf numFmtId="0" fontId="9" fillId="5" borderId="39" xfId="0" applyFont="1" applyFill="1" applyBorder="1" applyAlignment="1">
      <alignment horizontal="center" vertical="center"/>
    </xf>
    <xf numFmtId="0" fontId="22" fillId="5" borderId="41" xfId="0" applyFont="1" applyFill="1" applyBorder="1" applyAlignment="1">
      <alignment horizontal="center" vertical="center"/>
    </xf>
    <xf numFmtId="0" fontId="22" fillId="5" borderId="42" xfId="0" applyFont="1" applyFill="1" applyBorder="1" applyAlignment="1">
      <alignment horizontal="center" vertical="center"/>
    </xf>
    <xf numFmtId="0" fontId="22" fillId="5" borderId="16"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5" fillId="5" borderId="43" xfId="0" applyFont="1" applyFill="1" applyBorder="1" applyAlignment="1">
      <alignment horizontal="center"/>
    </xf>
    <xf numFmtId="0" fontId="5" fillId="5" borderId="44" xfId="0" applyFont="1" applyFill="1" applyBorder="1" applyAlignment="1">
      <alignment horizontal="center"/>
    </xf>
    <xf numFmtId="0" fontId="5" fillId="5" borderId="18" xfId="0" applyFont="1" applyFill="1" applyBorder="1" applyAlignment="1">
      <alignment horizontal="center"/>
    </xf>
    <xf numFmtId="0" fontId="5" fillId="5" borderId="15" xfId="0" applyFont="1" applyFill="1" applyBorder="1" applyAlignment="1">
      <alignment horizont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0" fillId="15" borderId="6" xfId="1" applyFont="1" applyFill="1" applyBorder="1" applyAlignment="1" applyProtection="1">
      <alignment horizontal="center" vertical="center"/>
      <protection locked="0"/>
    </xf>
    <xf numFmtId="0" fontId="20" fillId="15" borderId="8" xfId="1" applyFont="1" applyFill="1" applyBorder="1" applyAlignment="1" applyProtection="1">
      <alignment horizontal="center" vertical="center"/>
      <protection locked="0"/>
    </xf>
    <xf numFmtId="0" fontId="23" fillId="11" borderId="6" xfId="1" applyFont="1" applyFill="1" applyBorder="1" applyAlignment="1" applyProtection="1">
      <alignment horizontal="center" vertical="center"/>
      <protection locked="0"/>
    </xf>
    <xf numFmtId="0" fontId="23" fillId="11" borderId="8" xfId="1" applyFont="1" applyFill="1" applyBorder="1" applyAlignment="1" applyProtection="1">
      <alignment horizontal="center" vertical="center"/>
      <protection locked="0"/>
    </xf>
    <xf numFmtId="0" fontId="23" fillId="12" borderId="6" xfId="1" applyFont="1" applyFill="1" applyBorder="1" applyAlignment="1" applyProtection="1">
      <alignment horizontal="center" vertical="center"/>
      <protection locked="0"/>
    </xf>
    <xf numFmtId="0" fontId="23" fillId="12" borderId="8" xfId="1" applyFont="1" applyFill="1" applyBorder="1" applyAlignment="1" applyProtection="1">
      <alignment horizontal="center" vertical="center"/>
      <protection locked="0"/>
    </xf>
    <xf numFmtId="0" fontId="7" fillId="0" borderId="40" xfId="0" applyFont="1" applyBorder="1" applyAlignment="1">
      <alignment horizontal="center" vertical="center"/>
    </xf>
    <xf numFmtId="0" fontId="7" fillId="0" borderId="11" xfId="0" applyFont="1" applyBorder="1" applyAlignment="1">
      <alignment horizontal="center" vertical="center"/>
    </xf>
    <xf numFmtId="0" fontId="1" fillId="13" borderId="6" xfId="0" applyFont="1" applyFill="1" applyBorder="1" applyAlignment="1">
      <alignment horizontal="left" vertical="center"/>
    </xf>
    <xf numFmtId="0" fontId="1" fillId="13" borderId="7" xfId="0" applyFont="1" applyFill="1" applyBorder="1" applyAlignment="1">
      <alignment horizontal="left" vertical="center"/>
    </xf>
    <xf numFmtId="0" fontId="1" fillId="13" borderId="8"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14" borderId="17" xfId="0" applyFill="1" applyBorder="1" applyAlignment="1">
      <alignment horizontal="left" vertical="center" wrapText="1"/>
    </xf>
    <xf numFmtId="0" fontId="0" fillId="14" borderId="44" xfId="0" applyFill="1" applyBorder="1" applyAlignment="1">
      <alignment horizontal="left" vertical="center" wrapText="1"/>
    </xf>
    <xf numFmtId="0" fontId="1" fillId="8" borderId="17" xfId="0" applyFont="1" applyFill="1" applyBorder="1" applyAlignment="1">
      <alignment horizontal="center" vertical="center" textRotation="90" wrapText="1"/>
    </xf>
    <xf numFmtId="0" fontId="1" fillId="8" borderId="9" xfId="0" applyFont="1" applyFill="1" applyBorder="1" applyAlignment="1">
      <alignment horizontal="center" vertical="center" textRotation="90" wrapText="1"/>
    </xf>
    <xf numFmtId="0" fontId="1" fillId="8" borderId="2" xfId="0" applyFont="1" applyFill="1" applyBorder="1" applyAlignment="1">
      <alignment horizontal="center" vertical="center" textRotation="90" wrapText="1"/>
    </xf>
    <xf numFmtId="0" fontId="9" fillId="5" borderId="6" xfId="0" applyFont="1" applyFill="1" applyBorder="1" applyAlignment="1">
      <alignment horizontal="left" vertical="center"/>
    </xf>
    <xf numFmtId="0" fontId="9" fillId="5" borderId="36" xfId="0" applyFont="1" applyFill="1" applyBorder="1" applyAlignment="1">
      <alignment horizontal="left" vertical="center"/>
    </xf>
    <xf numFmtId="0" fontId="1" fillId="6" borderId="17" xfId="0" applyFont="1" applyFill="1" applyBorder="1" applyAlignment="1">
      <alignment horizontal="center" vertical="center" textRotation="90"/>
    </xf>
    <xf numFmtId="0" fontId="1" fillId="6" borderId="9" xfId="0" applyFont="1" applyFill="1" applyBorder="1" applyAlignment="1">
      <alignment horizontal="center" vertical="center" textRotation="90"/>
    </xf>
    <xf numFmtId="0" fontId="1" fillId="6" borderId="2" xfId="0" applyFont="1" applyFill="1" applyBorder="1" applyAlignment="1">
      <alignment horizontal="center" vertical="center" textRotation="90"/>
    </xf>
    <xf numFmtId="0" fontId="1" fillId="9" borderId="17" xfId="0" applyFont="1" applyFill="1" applyBorder="1" applyAlignment="1">
      <alignment horizontal="center" vertical="center" textRotation="90"/>
    </xf>
    <xf numFmtId="0" fontId="1" fillId="9" borderId="2" xfId="0" applyFont="1" applyFill="1" applyBorder="1" applyAlignment="1">
      <alignment horizontal="center" vertical="center" textRotation="90"/>
    </xf>
    <xf numFmtId="0" fontId="1" fillId="14" borderId="17" xfId="0" applyFont="1" applyFill="1" applyBorder="1" applyAlignment="1">
      <alignment horizontal="center" vertical="center" textRotation="90"/>
    </xf>
    <xf numFmtId="0" fontId="1" fillId="14" borderId="9" xfId="0" applyFont="1" applyFill="1" applyBorder="1" applyAlignment="1">
      <alignment horizontal="center" vertical="center" textRotation="90"/>
    </xf>
    <xf numFmtId="0" fontId="1" fillId="14" borderId="2" xfId="0" applyFont="1" applyFill="1" applyBorder="1" applyAlignment="1">
      <alignment horizontal="center" vertical="center" textRotation="90"/>
    </xf>
    <xf numFmtId="0" fontId="9" fillId="5" borderId="8" xfId="0" applyFont="1" applyFill="1" applyBorder="1" applyAlignment="1">
      <alignment horizontal="left" vertical="center"/>
    </xf>
    <xf numFmtId="0" fontId="23" fillId="11" borderId="6" xfId="1" applyFont="1" applyFill="1" applyBorder="1" applyAlignment="1" applyProtection="1">
      <alignment horizontal="center" vertical="center"/>
    </xf>
    <xf numFmtId="0" fontId="23" fillId="11" borderId="8" xfId="1" applyFont="1" applyFill="1" applyBorder="1" applyAlignment="1" applyProtection="1">
      <alignment horizontal="center" vertical="center"/>
    </xf>
    <xf numFmtId="0" fontId="23" fillId="12" borderId="6" xfId="1" applyFont="1" applyFill="1" applyBorder="1" applyAlignment="1" applyProtection="1">
      <alignment horizontal="center" vertical="center"/>
    </xf>
    <xf numFmtId="0" fontId="23" fillId="12" borderId="8" xfId="1" applyFont="1" applyFill="1" applyBorder="1" applyAlignment="1" applyProtection="1">
      <alignment horizontal="center" vertical="center"/>
    </xf>
    <xf numFmtId="0" fontId="1" fillId="14" borderId="17" xfId="0" applyFont="1" applyFill="1" applyBorder="1" applyAlignment="1">
      <alignment horizontal="center" vertical="center" textRotation="90" wrapText="1"/>
    </xf>
    <xf numFmtId="0" fontId="1" fillId="14" borderId="9"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9" fillId="5" borderId="9" xfId="0" applyFont="1" applyFill="1" applyBorder="1" applyAlignment="1">
      <alignment horizontal="center" vertical="center"/>
    </xf>
    <xf numFmtId="0" fontId="9" fillId="5" borderId="45"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15" xfId="0" applyFont="1" applyFill="1" applyBorder="1" applyAlignment="1">
      <alignment horizontal="center" vertical="center"/>
    </xf>
    <xf numFmtId="0" fontId="1" fillId="0" borderId="18" xfId="0" applyFont="1" applyBorder="1" applyAlignment="1">
      <alignment horizontal="center"/>
    </xf>
    <xf numFmtId="0" fontId="0" fillId="0" borderId="18" xfId="0" applyBorder="1" applyAlignment="1">
      <alignment horizontal="center" vertical="center" textRotation="90"/>
    </xf>
    <xf numFmtId="0" fontId="0" fillId="0" borderId="0" xfId="0" applyAlignment="1">
      <alignment horizontal="center" vertical="center" textRotation="90"/>
    </xf>
    <xf numFmtId="0" fontId="0" fillId="0" borderId="3" xfId="0" applyBorder="1" applyAlignment="1">
      <alignment horizontal="center" vertical="center" textRotation="90"/>
    </xf>
    <xf numFmtId="0" fontId="0" fillId="0" borderId="0" xfId="0" applyAlignment="1">
      <alignment horizontal="center" vertical="center"/>
    </xf>
  </cellXfs>
  <cellStyles count="2">
    <cellStyle name="Hyperlink" xfId="1" builtinId="8"/>
    <cellStyle name="Normal" xfId="0" builtinId="0"/>
  </cellStyles>
  <dxfs count="75">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
      <fill>
        <patternFill>
          <bgColor theme="2" tint="-9.9948118533890809E-2"/>
        </patternFill>
      </fill>
    </dxf>
    <dxf>
      <font>
        <b/>
        <i val="0"/>
        <color theme="0"/>
      </font>
      <fill>
        <patternFill>
          <bgColor rgb="FF00B050"/>
        </patternFill>
      </fill>
    </dxf>
    <dxf>
      <fill>
        <patternFill>
          <bgColor rgb="FFFFFF00"/>
        </patternFill>
      </fill>
    </dxf>
    <dxf>
      <font>
        <b/>
        <i val="0"/>
        <color theme="0"/>
      </font>
      <fill>
        <patternFill>
          <bgColor rgb="FFFF0000"/>
        </patternFill>
      </fill>
    </dxf>
  </dxfs>
  <tableStyles count="0" defaultTableStyle="TableStyleMedium2" defaultPivotStyle="PivotStyleLight16"/>
  <colors>
    <mruColors>
      <color rgb="FF996633"/>
      <color rgb="FF9900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C0A0-DDC0-4273-B23B-2AAE34348162}">
  <sheetPr codeName="Sheet1">
    <tabColor theme="9" tint="0.39997558519241921"/>
  </sheetPr>
  <dimension ref="B1:G47"/>
  <sheetViews>
    <sheetView tabSelected="1" workbookViewId="0">
      <selection activeCell="E5" sqref="E5"/>
    </sheetView>
  </sheetViews>
  <sheetFormatPr defaultColWidth="8.7265625" defaultRowHeight="14.5" x14ac:dyDescent="0.35"/>
  <cols>
    <col min="1" max="1" width="1.453125" style="96" customWidth="1"/>
    <col min="2" max="2" width="2.7265625" style="96" customWidth="1"/>
    <col min="3" max="3" width="4.453125" style="16" customWidth="1"/>
    <col min="4" max="4" width="73.26953125" style="96" customWidth="1"/>
    <col min="5" max="5" width="17.1796875" style="96" customWidth="1"/>
    <col min="6" max="6" width="1.81640625" style="96" customWidth="1"/>
    <col min="7" max="7" width="2.7265625" style="96" customWidth="1"/>
    <col min="8" max="16384" width="8.7265625" style="96"/>
  </cols>
  <sheetData>
    <row r="1" spans="2:7" ht="7.5" customHeight="1" x14ac:dyDescent="0.35"/>
    <row r="2" spans="2:7" ht="14.5" customHeight="1" x14ac:dyDescent="0.35">
      <c r="B2" s="17"/>
      <c r="C2" s="19"/>
      <c r="D2" s="18"/>
      <c r="E2" s="18"/>
      <c r="F2" s="18"/>
      <c r="G2" s="20"/>
    </row>
    <row r="3" spans="2:7" ht="41.15" customHeight="1" x14ac:dyDescent="0.35">
      <c r="B3" s="25"/>
      <c r="C3" s="178" t="s">
        <v>0</v>
      </c>
      <c r="D3" s="179"/>
      <c r="E3" s="179"/>
      <c r="F3" s="180"/>
      <c r="G3" s="28"/>
    </row>
    <row r="4" spans="2:7" ht="10" customHeight="1" x14ac:dyDescent="0.35">
      <c r="B4" s="25"/>
      <c r="C4" s="175" t="s">
        <v>1</v>
      </c>
      <c r="D4" s="172" t="s">
        <v>2</v>
      </c>
      <c r="E4" s="150"/>
      <c r="F4" s="148"/>
      <c r="G4" s="28"/>
    </row>
    <row r="5" spans="2:7" ht="40" customHeight="1" x14ac:dyDescent="0.35">
      <c r="B5" s="25"/>
      <c r="C5" s="176"/>
      <c r="D5" s="173"/>
      <c r="E5" s="152" t="s">
        <v>1</v>
      </c>
      <c r="F5" s="147"/>
      <c r="G5" s="28"/>
    </row>
    <row r="6" spans="2:7" ht="10" customHeight="1" x14ac:dyDescent="0.35">
      <c r="B6" s="25"/>
      <c r="C6" s="177"/>
      <c r="D6" s="174"/>
      <c r="E6" s="151"/>
      <c r="F6" s="149"/>
      <c r="G6" s="28"/>
    </row>
    <row r="7" spans="2:7" ht="10" customHeight="1" x14ac:dyDescent="0.35">
      <c r="B7" s="25"/>
      <c r="C7" s="181" t="s">
        <v>3</v>
      </c>
      <c r="D7" s="172" t="s">
        <v>4</v>
      </c>
      <c r="E7" s="150"/>
      <c r="F7" s="148"/>
      <c r="G7" s="28"/>
    </row>
    <row r="8" spans="2:7" ht="40" customHeight="1" x14ac:dyDescent="0.35">
      <c r="B8" s="25"/>
      <c r="C8" s="182"/>
      <c r="D8" s="173"/>
      <c r="E8" s="153" t="s">
        <v>3</v>
      </c>
      <c r="F8" s="147"/>
      <c r="G8" s="28"/>
    </row>
    <row r="9" spans="2:7" ht="10" customHeight="1" x14ac:dyDescent="0.35">
      <c r="B9" s="25"/>
      <c r="C9" s="183"/>
      <c r="D9" s="174"/>
      <c r="E9" s="151"/>
      <c r="F9" s="149"/>
      <c r="G9" s="28"/>
    </row>
    <row r="10" spans="2:7" ht="10" customHeight="1" x14ac:dyDescent="0.35">
      <c r="B10" s="25"/>
      <c r="C10" s="169" t="s">
        <v>5</v>
      </c>
      <c r="D10" s="172" t="s">
        <v>6</v>
      </c>
      <c r="E10" s="150"/>
      <c r="F10" s="148"/>
      <c r="G10" s="28"/>
    </row>
    <row r="11" spans="2:7" ht="40" customHeight="1" x14ac:dyDescent="0.35">
      <c r="B11" s="25"/>
      <c r="C11" s="170"/>
      <c r="D11" s="173"/>
      <c r="E11" s="154" t="s">
        <v>5</v>
      </c>
      <c r="F11" s="147"/>
      <c r="G11" s="28"/>
    </row>
    <row r="12" spans="2:7" ht="10" customHeight="1" x14ac:dyDescent="0.35">
      <c r="B12" s="25"/>
      <c r="C12" s="171"/>
      <c r="D12" s="174"/>
      <c r="E12" s="151"/>
      <c r="F12" s="149"/>
      <c r="G12" s="28"/>
    </row>
    <row r="13" spans="2:7" ht="10" customHeight="1" x14ac:dyDescent="0.35">
      <c r="B13" s="25"/>
      <c r="C13" s="169" t="s">
        <v>7</v>
      </c>
      <c r="D13" s="172" t="s">
        <v>8</v>
      </c>
      <c r="E13" s="150"/>
      <c r="F13" s="148"/>
      <c r="G13" s="28"/>
    </row>
    <row r="14" spans="2:7" ht="40" customHeight="1" x14ac:dyDescent="0.35">
      <c r="B14" s="25"/>
      <c r="C14" s="170"/>
      <c r="D14" s="173"/>
      <c r="E14" s="154" t="s">
        <v>7</v>
      </c>
      <c r="F14" s="147"/>
      <c r="G14" s="28"/>
    </row>
    <row r="15" spans="2:7" ht="10" customHeight="1" x14ac:dyDescent="0.35">
      <c r="B15" s="25"/>
      <c r="C15" s="171"/>
      <c r="D15" s="174"/>
      <c r="E15" s="151"/>
      <c r="F15" s="149"/>
      <c r="G15" s="28"/>
    </row>
    <row r="16" spans="2:7" ht="10" customHeight="1" x14ac:dyDescent="0.35">
      <c r="B16" s="25"/>
      <c r="C16" s="169" t="s">
        <v>9</v>
      </c>
      <c r="D16" s="172" t="s">
        <v>10</v>
      </c>
      <c r="E16" s="150"/>
      <c r="F16" s="148"/>
      <c r="G16" s="28"/>
    </row>
    <row r="17" spans="2:7" ht="40" customHeight="1" x14ac:dyDescent="0.35">
      <c r="B17" s="25"/>
      <c r="C17" s="170"/>
      <c r="D17" s="173"/>
      <c r="E17" s="154" t="s">
        <v>9</v>
      </c>
      <c r="F17" s="147"/>
      <c r="G17" s="28"/>
    </row>
    <row r="18" spans="2:7" ht="10" customHeight="1" x14ac:dyDescent="0.35">
      <c r="B18" s="25"/>
      <c r="C18" s="171"/>
      <c r="D18" s="174"/>
      <c r="E18" s="151"/>
      <c r="F18" s="149"/>
      <c r="G18" s="28"/>
    </row>
    <row r="19" spans="2:7" ht="10" customHeight="1" x14ac:dyDescent="0.35">
      <c r="B19" s="25"/>
      <c r="C19" s="169" t="s">
        <v>11</v>
      </c>
      <c r="D19" s="172" t="s">
        <v>12</v>
      </c>
      <c r="E19" s="150"/>
      <c r="F19" s="148"/>
      <c r="G19" s="28"/>
    </row>
    <row r="20" spans="2:7" ht="40" customHeight="1" x14ac:dyDescent="0.35">
      <c r="B20" s="25"/>
      <c r="C20" s="170"/>
      <c r="D20" s="173"/>
      <c r="E20" s="154" t="s">
        <v>11</v>
      </c>
      <c r="F20" s="147"/>
      <c r="G20" s="28"/>
    </row>
    <row r="21" spans="2:7" ht="10" customHeight="1" x14ac:dyDescent="0.35">
      <c r="B21" s="25"/>
      <c r="C21" s="171"/>
      <c r="D21" s="174"/>
      <c r="E21" s="151"/>
      <c r="F21" s="149"/>
      <c r="G21" s="28"/>
    </row>
    <row r="22" spans="2:7" ht="10" customHeight="1" x14ac:dyDescent="0.35">
      <c r="B22" s="25"/>
      <c r="C22" s="169" t="s">
        <v>13</v>
      </c>
      <c r="D22" s="172" t="s">
        <v>14</v>
      </c>
      <c r="E22" s="150"/>
      <c r="F22" s="148"/>
      <c r="G22" s="28"/>
    </row>
    <row r="23" spans="2:7" ht="40" customHeight="1" x14ac:dyDescent="0.35">
      <c r="B23" s="25"/>
      <c r="C23" s="170"/>
      <c r="D23" s="173"/>
      <c r="E23" s="154" t="s">
        <v>13</v>
      </c>
      <c r="F23" s="147"/>
      <c r="G23" s="28"/>
    </row>
    <row r="24" spans="2:7" ht="10" customHeight="1" x14ac:dyDescent="0.35">
      <c r="B24" s="25"/>
      <c r="C24" s="171"/>
      <c r="D24" s="174"/>
      <c r="E24" s="151"/>
      <c r="F24" s="149"/>
      <c r="G24" s="28"/>
    </row>
    <row r="25" spans="2:7" ht="10" customHeight="1" x14ac:dyDescent="0.35">
      <c r="B25" s="25"/>
      <c r="C25" s="169" t="s">
        <v>15</v>
      </c>
      <c r="D25" s="172" t="s">
        <v>16</v>
      </c>
      <c r="E25" s="150"/>
      <c r="F25" s="148"/>
      <c r="G25" s="28"/>
    </row>
    <row r="26" spans="2:7" ht="40" customHeight="1" x14ac:dyDescent="0.35">
      <c r="B26" s="25"/>
      <c r="C26" s="170"/>
      <c r="D26" s="173"/>
      <c r="E26" s="154" t="s">
        <v>15</v>
      </c>
      <c r="F26" s="147"/>
      <c r="G26" s="28"/>
    </row>
    <row r="27" spans="2:7" ht="10" customHeight="1" x14ac:dyDescent="0.35">
      <c r="B27" s="25"/>
      <c r="C27" s="171"/>
      <c r="D27" s="174"/>
      <c r="E27" s="151"/>
      <c r="F27" s="149"/>
      <c r="G27" s="28"/>
    </row>
    <row r="28" spans="2:7" ht="10" customHeight="1" x14ac:dyDescent="0.35">
      <c r="B28" s="25"/>
      <c r="C28" s="184" t="s">
        <v>17</v>
      </c>
      <c r="D28" s="172" t="s">
        <v>18</v>
      </c>
      <c r="E28" s="150"/>
      <c r="F28" s="148"/>
      <c r="G28" s="28"/>
    </row>
    <row r="29" spans="2:7" ht="40" customHeight="1" x14ac:dyDescent="0.35">
      <c r="B29" s="25"/>
      <c r="C29" s="185"/>
      <c r="D29" s="173"/>
      <c r="E29" s="155" t="s">
        <v>17</v>
      </c>
      <c r="F29" s="147"/>
      <c r="G29" s="28"/>
    </row>
    <row r="30" spans="2:7" ht="10" customHeight="1" x14ac:dyDescent="0.35">
      <c r="B30" s="25"/>
      <c r="C30" s="186"/>
      <c r="D30" s="174"/>
      <c r="E30" s="151"/>
      <c r="F30" s="149"/>
      <c r="G30" s="28"/>
    </row>
    <row r="31" spans="2:7" ht="10" customHeight="1" x14ac:dyDescent="0.35">
      <c r="B31" s="25"/>
      <c r="C31" s="184" t="s">
        <v>19</v>
      </c>
      <c r="D31" s="172" t="s">
        <v>20</v>
      </c>
      <c r="E31" s="150"/>
      <c r="F31" s="148"/>
      <c r="G31" s="28"/>
    </row>
    <row r="32" spans="2:7" ht="40" customHeight="1" x14ac:dyDescent="0.35">
      <c r="B32" s="25"/>
      <c r="C32" s="185"/>
      <c r="D32" s="173"/>
      <c r="E32" s="155" t="s">
        <v>19</v>
      </c>
      <c r="F32" s="147"/>
      <c r="G32" s="28"/>
    </row>
    <row r="33" spans="2:7" ht="10" customHeight="1" x14ac:dyDescent="0.35">
      <c r="B33" s="25"/>
      <c r="C33" s="186"/>
      <c r="D33" s="174"/>
      <c r="E33" s="151"/>
      <c r="F33" s="149"/>
      <c r="G33" s="28"/>
    </row>
    <row r="34" spans="2:7" ht="10" customHeight="1" x14ac:dyDescent="0.35">
      <c r="B34" s="25"/>
      <c r="C34" s="184" t="s">
        <v>21</v>
      </c>
      <c r="D34" s="172" t="s">
        <v>22</v>
      </c>
      <c r="E34" s="150"/>
      <c r="F34" s="148"/>
      <c r="G34" s="28"/>
    </row>
    <row r="35" spans="2:7" ht="40" customHeight="1" x14ac:dyDescent="0.35">
      <c r="B35" s="25"/>
      <c r="C35" s="185"/>
      <c r="D35" s="173"/>
      <c r="E35" s="155" t="s">
        <v>21</v>
      </c>
      <c r="F35" s="147"/>
      <c r="G35" s="28"/>
    </row>
    <row r="36" spans="2:7" ht="10" customHeight="1" x14ac:dyDescent="0.35">
      <c r="B36" s="25"/>
      <c r="C36" s="186"/>
      <c r="D36" s="174"/>
      <c r="E36" s="151"/>
      <c r="F36" s="149"/>
      <c r="G36" s="28"/>
    </row>
    <row r="37" spans="2:7" ht="10" customHeight="1" x14ac:dyDescent="0.35">
      <c r="B37" s="25"/>
      <c r="C37" s="187" t="s">
        <v>23</v>
      </c>
      <c r="D37" s="172" t="s">
        <v>24</v>
      </c>
      <c r="E37" s="150"/>
      <c r="F37" s="148"/>
      <c r="G37" s="28"/>
    </row>
    <row r="38" spans="2:7" ht="40" customHeight="1" x14ac:dyDescent="0.35">
      <c r="B38" s="25"/>
      <c r="C38" s="188"/>
      <c r="D38" s="173"/>
      <c r="E38" s="156" t="s">
        <v>23</v>
      </c>
      <c r="F38" s="147"/>
      <c r="G38" s="28"/>
    </row>
    <row r="39" spans="2:7" ht="10" customHeight="1" x14ac:dyDescent="0.35">
      <c r="B39" s="25"/>
      <c r="C39" s="189"/>
      <c r="D39" s="174"/>
      <c r="E39" s="151"/>
      <c r="F39" s="149"/>
      <c r="G39" s="28"/>
    </row>
    <row r="40" spans="2:7" ht="10" customHeight="1" x14ac:dyDescent="0.35">
      <c r="B40" s="25"/>
      <c r="C40" s="187" t="s">
        <v>25</v>
      </c>
      <c r="D40" s="172" t="s">
        <v>26</v>
      </c>
      <c r="E40" s="150"/>
      <c r="F40" s="148"/>
      <c r="G40" s="28"/>
    </row>
    <row r="41" spans="2:7" ht="40" customHeight="1" x14ac:dyDescent="0.35">
      <c r="B41" s="25"/>
      <c r="C41" s="188"/>
      <c r="D41" s="173"/>
      <c r="E41" s="156" t="s">
        <v>25</v>
      </c>
      <c r="F41" s="147"/>
      <c r="G41" s="28"/>
    </row>
    <row r="42" spans="2:7" ht="10" customHeight="1" x14ac:dyDescent="0.35">
      <c r="B42" s="25"/>
      <c r="C42" s="189"/>
      <c r="D42" s="174"/>
      <c r="E42" s="151"/>
      <c r="F42" s="149"/>
      <c r="G42" s="28"/>
    </row>
    <row r="43" spans="2:7" ht="10" customHeight="1" x14ac:dyDescent="0.35">
      <c r="B43" s="25"/>
      <c r="C43" s="187" t="s">
        <v>27</v>
      </c>
      <c r="D43" s="172" t="s">
        <v>28</v>
      </c>
      <c r="E43" s="150"/>
      <c r="F43" s="148"/>
      <c r="G43" s="28"/>
    </row>
    <row r="44" spans="2:7" ht="40" customHeight="1" x14ac:dyDescent="0.35">
      <c r="B44" s="25"/>
      <c r="C44" s="188"/>
      <c r="D44" s="173"/>
      <c r="E44" s="156" t="s">
        <v>27</v>
      </c>
      <c r="F44" s="147"/>
      <c r="G44" s="28"/>
    </row>
    <row r="45" spans="2:7" ht="10" customHeight="1" x14ac:dyDescent="0.35">
      <c r="B45" s="25"/>
      <c r="C45" s="189"/>
      <c r="D45" s="174"/>
      <c r="E45" s="151"/>
      <c r="F45" s="149"/>
      <c r="G45" s="28"/>
    </row>
    <row r="46" spans="2:7" ht="15" customHeight="1" x14ac:dyDescent="0.35">
      <c r="B46" s="122"/>
      <c r="C46" s="94"/>
      <c r="D46" s="87"/>
      <c r="E46" s="87"/>
      <c r="F46" s="87"/>
      <c r="G46" s="123"/>
    </row>
    <row r="47" spans="2:7" ht="7.5" customHeight="1" x14ac:dyDescent="0.35"/>
  </sheetData>
  <sheetProtection algorithmName="SHA-512" hashValue="HtABXczdKUHA54LVJBmlP2jcs1tPh4WVbfWrAbrPdLMv37CWu+wO+1HRvvTSJSrP32pNDmEL/SQIjEe2T9lTpA==" saltValue="vSA8ARKOKZdmPe1utRIrUA==" spinCount="100000" sheet="1" objects="1" scenarios="1" selectLockedCells="1"/>
  <mergeCells count="29">
    <mergeCell ref="C37:C39"/>
    <mergeCell ref="D37:D39"/>
    <mergeCell ref="C40:C42"/>
    <mergeCell ref="D40:D42"/>
    <mergeCell ref="C43:C45"/>
    <mergeCell ref="D43:D45"/>
    <mergeCell ref="C28:C30"/>
    <mergeCell ref="D28:D30"/>
    <mergeCell ref="C31:C33"/>
    <mergeCell ref="D31:D33"/>
    <mergeCell ref="C34:C36"/>
    <mergeCell ref="D34:D36"/>
    <mergeCell ref="C19:C21"/>
    <mergeCell ref="D19:D21"/>
    <mergeCell ref="C22:C24"/>
    <mergeCell ref="D22:D24"/>
    <mergeCell ref="C25:C27"/>
    <mergeCell ref="D25:D27"/>
    <mergeCell ref="C3:F3"/>
    <mergeCell ref="C7:C9"/>
    <mergeCell ref="C10:C12"/>
    <mergeCell ref="D7:D9"/>
    <mergeCell ref="D10:D12"/>
    <mergeCell ref="C13:C15"/>
    <mergeCell ref="D13:D15"/>
    <mergeCell ref="C16:C18"/>
    <mergeCell ref="D16:D18"/>
    <mergeCell ref="D4:D6"/>
    <mergeCell ref="C4:C6"/>
  </mergeCells>
  <hyperlinks>
    <hyperlink ref="E8" location="DASH!D4" display="DASH" xr:uid="{4335CA80-1001-4D46-BE10-57FB0CC508DF}"/>
    <hyperlink ref="E11" location="ING!F6" display="ING" xr:uid="{46C5B483-B08D-4FF2-B8CC-E3E00B2F64AB}"/>
    <hyperlink ref="E14" location="PFR!F6" display="PFR" xr:uid="{54FD96D1-D914-41A3-B34F-BAE6DEB917AA}"/>
    <hyperlink ref="E17" location="PKG!F6" display="PKG" xr:uid="{CD8847AA-9654-41AC-A519-D482BFD3FEBE}"/>
    <hyperlink ref="E20" location="EQUIP!F6" display="EQUIP" xr:uid="{82CE4394-B960-4F1E-B09F-2E1ED4F55F07}"/>
    <hyperlink ref="E23" location="SERVICE!F6" display="SERVICE" xr:uid="{223E17B1-6678-4F63-A85D-39049B29CB09}"/>
    <hyperlink ref="E26" location="OTHER!F6" display="OTHER" xr:uid="{0158C616-828A-410F-ADEA-A22943E07F31}"/>
    <hyperlink ref="E29" location="'Prod Pkg'!D6" display="Prod Pkg" xr:uid="{A8D2127C-1323-46B6-9E74-3B2A39F6DFBF}"/>
    <hyperlink ref="E32" location="'Audit Reg'!D6" display="Audit Reg" xr:uid="{81C69822-0DEB-4EF3-B58A-E4EF894CBC85}"/>
    <hyperlink ref="E35" location="Climate!D6" display="Climate" xr:uid="{FFE5FE2A-C526-4E38-88B7-02AFA2A9B4F0}"/>
    <hyperlink ref="E38" location="Comments!E4" display="Comments" xr:uid="{26AF7FFA-D569-4FE3-835A-F354ABCBB454}"/>
    <hyperlink ref="E41" location="Action!D4" display="Action" xr:uid="{0C526E1C-106D-458D-8611-6F04AFBC8BB1}"/>
    <hyperlink ref="E44" location="'History '!C5" display="History" xr:uid="{D7E90A1B-AB3E-4DC8-8737-3D0B92A8ED9A}"/>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8B2E-EDBE-42E6-A495-7416164AD86B}">
  <sheetPr codeName="Sheet11">
    <tabColor rgb="FF990033"/>
  </sheetPr>
  <dimension ref="B1:AJ25"/>
  <sheetViews>
    <sheetView topLeftCell="C1" zoomScaleNormal="100" workbookViewId="0">
      <selection activeCell="D6" sqref="D6"/>
    </sheetView>
  </sheetViews>
  <sheetFormatPr defaultColWidth="8.7265625" defaultRowHeight="14.5" x14ac:dyDescent="0.35"/>
  <cols>
    <col min="1" max="1" width="1.453125" style="96" customWidth="1"/>
    <col min="2" max="2" width="2.7265625" style="96" customWidth="1"/>
    <col min="3" max="3" width="90.453125" style="96" customWidth="1"/>
    <col min="4" max="4" width="17.1796875" style="97" customWidth="1"/>
    <col min="5" max="5" width="5.81640625" style="97" customWidth="1"/>
    <col min="6" max="6" width="17.1796875" style="97" customWidth="1"/>
    <col min="7" max="7" width="5.81640625" style="97" customWidth="1"/>
    <col min="8" max="8" width="17.1796875" style="97" customWidth="1"/>
    <col min="9" max="9" width="5.81640625" style="97" customWidth="1"/>
    <col min="10" max="10" width="2.7265625" style="96" customWidth="1"/>
    <col min="11" max="11" width="1.453125" style="96" customWidth="1"/>
    <col min="12" max="13" width="8.7265625" style="96"/>
    <col min="14" max="14" width="1.453125" style="96" customWidth="1"/>
    <col min="15" max="16" width="8.7265625" style="96"/>
    <col min="17" max="17" width="1.453125" style="96" customWidth="1"/>
    <col min="18" max="19" width="8.7265625" style="96"/>
    <col min="20" max="20" width="8.7265625" style="96" customWidth="1"/>
    <col min="21" max="21" width="14.54296875" style="100" hidden="1" customWidth="1"/>
    <col min="22" max="22" width="4.453125" style="97" hidden="1" customWidth="1"/>
    <col min="23" max="23" width="14.54296875" style="100" hidden="1" customWidth="1"/>
    <col min="24" max="24" width="4.453125" style="97" hidden="1" customWidth="1"/>
    <col min="25" max="25" width="14.54296875" style="100" hidden="1" customWidth="1"/>
    <col min="26" max="26" width="4.453125" style="97" hidden="1" customWidth="1"/>
    <col min="27" max="27" width="14.54296875" style="100" hidden="1" customWidth="1"/>
    <col min="28" max="28" width="4.453125" style="97" hidden="1" customWidth="1"/>
    <col min="29" max="29" width="14.54296875" style="100" hidden="1" customWidth="1"/>
    <col min="30" max="30" width="4.453125" style="97" hidden="1" customWidth="1"/>
    <col min="31" max="31" width="14.54296875" style="100" hidden="1" customWidth="1"/>
    <col min="32" max="32" width="4.453125" style="97" hidden="1" customWidth="1"/>
    <col min="33" max="33" width="14.54296875" style="100" hidden="1" customWidth="1"/>
    <col min="34" max="34" width="4.453125" style="97" hidden="1" customWidth="1"/>
    <col min="35" max="35" width="14.54296875" style="100" hidden="1" customWidth="1"/>
    <col min="36" max="36" width="4.453125" style="97" hidden="1" customWidth="1"/>
    <col min="37" max="16384" width="8.7265625" style="96"/>
  </cols>
  <sheetData>
    <row r="1" spans="2:36" ht="7.5" customHeight="1" x14ac:dyDescent="0.35"/>
    <row r="2" spans="2:36" ht="15.65" customHeight="1" x14ac:dyDescent="0.35">
      <c r="B2" s="17"/>
      <c r="C2" s="18"/>
      <c r="D2" s="19"/>
      <c r="E2" s="19"/>
      <c r="F2" s="19"/>
      <c r="G2" s="19"/>
      <c r="H2" s="19"/>
      <c r="I2" s="19"/>
      <c r="J2" s="20"/>
    </row>
    <row r="3" spans="2:36" ht="29.5" customHeight="1" x14ac:dyDescent="0.35">
      <c r="B3" s="25"/>
      <c r="C3" s="325" t="s">
        <v>198</v>
      </c>
      <c r="D3" s="333" t="s">
        <v>48</v>
      </c>
      <c r="E3" s="334"/>
      <c r="F3" s="333" t="s">
        <v>49</v>
      </c>
      <c r="G3" s="334"/>
      <c r="H3" s="335" t="s">
        <v>50</v>
      </c>
      <c r="I3" s="336"/>
      <c r="J3" s="28"/>
      <c r="L3" s="343" t="s">
        <v>62</v>
      </c>
      <c r="M3" s="344"/>
      <c r="N3" s="15"/>
      <c r="O3" s="345" t="s">
        <v>1</v>
      </c>
      <c r="P3" s="346"/>
      <c r="R3" s="341" t="s">
        <v>63</v>
      </c>
      <c r="S3" s="342"/>
      <c r="U3" s="349" t="s">
        <v>65</v>
      </c>
      <c r="V3" s="350"/>
      <c r="W3" s="350"/>
      <c r="X3" s="350"/>
      <c r="Y3" s="350"/>
      <c r="Z3" s="350"/>
      <c r="AA3" s="350"/>
      <c r="AB3" s="350"/>
      <c r="AC3" s="350"/>
      <c r="AD3" s="350"/>
      <c r="AE3" s="350"/>
      <c r="AF3" s="350"/>
      <c r="AG3" s="350"/>
      <c r="AH3" s="350"/>
      <c r="AI3" s="350"/>
      <c r="AJ3" s="351"/>
    </row>
    <row r="4" spans="2:36" ht="19" customHeight="1" x14ac:dyDescent="0.35">
      <c r="B4" s="25"/>
      <c r="C4" s="326"/>
      <c r="D4" s="327" t="str">
        <f>IF(DASH!D7="","-",DASH!D7)</f>
        <v>-</v>
      </c>
      <c r="E4" s="328"/>
      <c r="F4" s="327" t="str">
        <f>IF(DASH!D9="","-",DASH!D9)</f>
        <v>-</v>
      </c>
      <c r="G4" s="328"/>
      <c r="H4" s="327" t="str">
        <f>IF(DASH!D11="","-",DASH!D11)</f>
        <v>-</v>
      </c>
      <c r="I4" s="329"/>
      <c r="J4" s="28"/>
    </row>
    <row r="5" spans="2:36" ht="26" x14ac:dyDescent="0.35">
      <c r="B5" s="25"/>
      <c r="C5" s="85" t="s">
        <v>199</v>
      </c>
      <c r="D5" s="91"/>
      <c r="E5" s="92"/>
      <c r="F5" s="91"/>
      <c r="G5" s="92"/>
      <c r="H5" s="91"/>
      <c r="I5" s="86"/>
      <c r="J5" s="28"/>
      <c r="U5" s="330" t="s">
        <v>155</v>
      </c>
      <c r="V5" s="331"/>
      <c r="W5" s="331"/>
      <c r="X5" s="331"/>
      <c r="Y5" s="331"/>
      <c r="Z5" s="331"/>
      <c r="AA5" s="331"/>
      <c r="AB5" s="331"/>
      <c r="AC5" s="331"/>
      <c r="AD5" s="331"/>
      <c r="AE5" s="331"/>
      <c r="AF5" s="331"/>
      <c r="AG5" s="331"/>
      <c r="AH5" s="331"/>
      <c r="AI5" s="331"/>
      <c r="AJ5" s="332"/>
    </row>
    <row r="6" spans="2:36" ht="26" x14ac:dyDescent="0.35">
      <c r="B6" s="25"/>
      <c r="C6" s="89" t="s">
        <v>200</v>
      </c>
      <c r="D6" s="98"/>
      <c r="E6" s="337" t="str">
        <f>_xlfn.IFNA(MAX(LOOKUP(D6,U6:U9,V6:V9),V13,LOOKUP(D8,U6:U9,V6:V9),LOOKUP(D9,U6:U9,V6:V9),LOOKUP(D10,Y6:Y9,Z6:Z9),LOOKUP(D11,W6:W9,X6:X9)),"-")</f>
        <v>-</v>
      </c>
      <c r="F6" s="98"/>
      <c r="G6" s="337" t="str">
        <f>_xlfn.IFNA(MAX(LOOKUP(F6,U6:U9,V6:V9),V14,LOOKUP(F8,U6:U9,V6:V9),LOOKUP(F9,U6:U9,V6:V9),LOOKUP(F10,Y6:Y9,Z6:Z9),LOOKUP(F11,W6:W9,X6:X9)),"-")</f>
        <v>-</v>
      </c>
      <c r="H6" s="99"/>
      <c r="I6" s="339" t="str">
        <f>_xlfn.IFNA(MAX(LOOKUP(H6,U6:U9,V6:V9),V15,LOOKUP(H8,U6:U9,V6:V9),LOOKUP(H9,U6:U9,V6:V9),LOOKUP(H10,Y6:Y9,Z6:Z9),LOOKUP(H11,W6:W9,X6:X9)),"-")</f>
        <v>-</v>
      </c>
      <c r="J6" s="28"/>
      <c r="U6" s="42" t="s">
        <v>115</v>
      </c>
      <c r="V6" s="42">
        <v>6</v>
      </c>
      <c r="W6" s="42" t="s">
        <v>115</v>
      </c>
      <c r="X6" s="42">
        <v>1</v>
      </c>
      <c r="Y6" s="42" t="s">
        <v>201</v>
      </c>
      <c r="Z6" s="42">
        <v>1</v>
      </c>
      <c r="AA6" s="42">
        <v>0</v>
      </c>
      <c r="AB6" s="42">
        <v>1</v>
      </c>
      <c r="AC6" s="42" t="s">
        <v>90</v>
      </c>
      <c r="AD6" s="42">
        <v>2</v>
      </c>
      <c r="AE6" s="42" t="s">
        <v>176</v>
      </c>
      <c r="AF6" s="42">
        <v>2</v>
      </c>
      <c r="AG6" s="42" t="s">
        <v>202</v>
      </c>
      <c r="AH6" s="42">
        <v>2</v>
      </c>
      <c r="AI6" s="42" t="s">
        <v>203</v>
      </c>
      <c r="AJ6" s="42">
        <v>1</v>
      </c>
    </row>
    <row r="7" spans="2:36" ht="26" x14ac:dyDescent="0.35">
      <c r="B7" s="25"/>
      <c r="C7" s="90" t="s">
        <v>204</v>
      </c>
      <c r="D7" s="101"/>
      <c r="E7" s="347"/>
      <c r="F7" s="101"/>
      <c r="G7" s="347"/>
      <c r="H7" s="101"/>
      <c r="I7" s="348"/>
      <c r="J7" s="28"/>
      <c r="U7" s="42" t="s">
        <v>168</v>
      </c>
      <c r="V7" s="42">
        <v>0</v>
      </c>
      <c r="W7" s="42" t="s">
        <v>168</v>
      </c>
      <c r="X7" s="42">
        <v>0</v>
      </c>
      <c r="Y7" s="42" t="s">
        <v>115</v>
      </c>
      <c r="Z7" s="42">
        <v>6</v>
      </c>
      <c r="AA7" s="42">
        <v>1</v>
      </c>
      <c r="AB7" s="42">
        <v>2</v>
      </c>
      <c r="AC7" s="42" t="s">
        <v>92</v>
      </c>
      <c r="AD7" s="42">
        <v>1</v>
      </c>
      <c r="AE7" s="42" t="s">
        <v>168</v>
      </c>
      <c r="AF7" s="42">
        <v>0</v>
      </c>
      <c r="AG7" s="42" t="s">
        <v>205</v>
      </c>
      <c r="AH7" s="42">
        <v>1</v>
      </c>
      <c r="AI7" s="42" t="s">
        <v>206</v>
      </c>
      <c r="AJ7" s="42">
        <v>2</v>
      </c>
    </row>
    <row r="8" spans="2:36" ht="26" x14ac:dyDescent="0.35">
      <c r="B8" s="25"/>
      <c r="C8" s="89" t="s">
        <v>207</v>
      </c>
      <c r="D8" s="98"/>
      <c r="E8" s="347"/>
      <c r="F8" s="98"/>
      <c r="G8" s="347"/>
      <c r="H8" s="99"/>
      <c r="I8" s="348"/>
      <c r="J8" s="28"/>
      <c r="U8" s="42" t="s">
        <v>208</v>
      </c>
      <c r="V8" s="42">
        <v>2</v>
      </c>
      <c r="W8" s="42" t="s">
        <v>208</v>
      </c>
      <c r="X8" s="42">
        <v>2</v>
      </c>
      <c r="Y8" s="42" t="s">
        <v>168</v>
      </c>
      <c r="Z8" s="42">
        <v>0</v>
      </c>
      <c r="AA8" s="42" t="s">
        <v>209</v>
      </c>
      <c r="AB8" s="42">
        <v>6</v>
      </c>
      <c r="AC8" s="42" t="s">
        <v>168</v>
      </c>
      <c r="AD8" s="42">
        <v>0</v>
      </c>
      <c r="AE8" s="42" t="s">
        <v>210</v>
      </c>
      <c r="AF8" s="42">
        <v>1</v>
      </c>
      <c r="AG8" s="42" t="s">
        <v>211</v>
      </c>
      <c r="AH8" s="42">
        <v>6</v>
      </c>
      <c r="AI8" s="42" t="s">
        <v>168</v>
      </c>
      <c r="AJ8" s="42">
        <v>0</v>
      </c>
    </row>
    <row r="9" spans="2:36" ht="26" x14ac:dyDescent="0.35">
      <c r="B9" s="25"/>
      <c r="C9" s="90" t="s">
        <v>212</v>
      </c>
      <c r="D9" s="98"/>
      <c r="E9" s="347"/>
      <c r="F9" s="98"/>
      <c r="G9" s="347"/>
      <c r="H9" s="99"/>
      <c r="I9" s="348"/>
      <c r="J9" s="28"/>
      <c r="U9" s="42" t="s">
        <v>116</v>
      </c>
      <c r="V9" s="42">
        <v>1</v>
      </c>
      <c r="W9" s="42" t="s">
        <v>116</v>
      </c>
      <c r="X9" s="42">
        <v>6</v>
      </c>
      <c r="Y9" s="42" t="s">
        <v>116</v>
      </c>
      <c r="Z9" s="42">
        <v>2</v>
      </c>
      <c r="AA9" s="42" t="s">
        <v>168</v>
      </c>
      <c r="AB9" s="42">
        <v>0</v>
      </c>
      <c r="AC9" s="42" t="s">
        <v>213</v>
      </c>
      <c r="AD9" s="42">
        <v>6</v>
      </c>
      <c r="AE9" s="42" t="s">
        <v>208</v>
      </c>
      <c r="AF9" s="42">
        <v>2</v>
      </c>
      <c r="AG9" s="42" t="s">
        <v>168</v>
      </c>
      <c r="AH9" s="42">
        <v>0</v>
      </c>
      <c r="AI9" s="42" t="s">
        <v>214</v>
      </c>
      <c r="AJ9" s="42">
        <v>6</v>
      </c>
    </row>
    <row r="10" spans="2:36" ht="26" x14ac:dyDescent="0.35">
      <c r="B10" s="25"/>
      <c r="C10" s="89" t="s">
        <v>215</v>
      </c>
      <c r="D10" s="98"/>
      <c r="E10" s="347"/>
      <c r="F10" s="98"/>
      <c r="G10" s="347"/>
      <c r="H10" s="99"/>
      <c r="I10" s="348"/>
      <c r="J10" s="28"/>
      <c r="U10" s="323"/>
      <c r="V10" s="324"/>
      <c r="W10" s="323"/>
      <c r="X10" s="324"/>
      <c r="Y10" s="323"/>
      <c r="Z10" s="324"/>
      <c r="AA10" s="42" t="s">
        <v>208</v>
      </c>
      <c r="AB10" s="42">
        <v>2</v>
      </c>
      <c r="AC10" s="323"/>
      <c r="AD10" s="324"/>
      <c r="AE10" s="42" t="s">
        <v>216</v>
      </c>
      <c r="AF10" s="42">
        <v>6</v>
      </c>
      <c r="AG10" s="42" t="s">
        <v>208</v>
      </c>
      <c r="AH10" s="42">
        <v>2</v>
      </c>
      <c r="AI10" s="323"/>
      <c r="AJ10" s="324"/>
    </row>
    <row r="11" spans="2:36" ht="26" x14ac:dyDescent="0.35">
      <c r="B11" s="25"/>
      <c r="C11" s="90" t="s">
        <v>217</v>
      </c>
      <c r="D11" s="98"/>
      <c r="E11" s="338"/>
      <c r="F11" s="98"/>
      <c r="G11" s="338"/>
      <c r="H11" s="99"/>
      <c r="I11" s="340"/>
      <c r="J11" s="28"/>
      <c r="U11" s="97"/>
      <c r="W11" s="97"/>
    </row>
    <row r="12" spans="2:36" ht="26" x14ac:dyDescent="0.35">
      <c r="B12" s="25"/>
      <c r="C12" s="85" t="s">
        <v>218</v>
      </c>
      <c r="D12" s="91"/>
      <c r="E12" s="92"/>
      <c r="F12" s="91"/>
      <c r="G12" s="92"/>
      <c r="H12" s="91"/>
      <c r="I12" s="86"/>
      <c r="J12" s="28"/>
      <c r="U12" s="330" t="s">
        <v>219</v>
      </c>
      <c r="V12" s="332"/>
      <c r="W12" s="97"/>
      <c r="X12" s="100"/>
      <c r="Y12" s="97"/>
      <c r="Z12" s="100"/>
      <c r="AA12" s="97"/>
      <c r="AB12" s="100"/>
      <c r="AC12" s="97"/>
      <c r="AD12" s="100"/>
      <c r="AE12" s="97"/>
      <c r="AF12" s="100"/>
      <c r="AG12" s="97"/>
      <c r="AH12" s="100"/>
      <c r="AI12" s="97"/>
      <c r="AJ12" s="96"/>
    </row>
    <row r="13" spans="2:36" ht="26" x14ac:dyDescent="0.35">
      <c r="B13" s="25"/>
      <c r="C13" s="89" t="s">
        <v>220</v>
      </c>
      <c r="D13" s="98"/>
      <c r="E13" s="337" t="str">
        <f>_xlfn.IFNA(MAX(LOOKUP(D13,AA6:AA10,AB6:AB10),LOOKUP(D14,AC6:AC9,AD6:AD9),LOOKUP(D15,W6:W9,X6:X9)),"-")</f>
        <v>-</v>
      </c>
      <c r="F13" s="98"/>
      <c r="G13" s="337" t="str">
        <f>_xlfn.IFNA(MAX(LOOKUP(F13,AA6:AA10,AB6:AB10),LOOKUP(F14,AC6:AC9,AD6:AD9),LOOKUP(F15,W6:W9,X6:X9)),"-")</f>
        <v>-</v>
      </c>
      <c r="H13" s="99"/>
      <c r="I13" s="339" t="str">
        <f>_xlfn.IFNA(MAX(LOOKUP(H13,AA6:AA10,AB6:AB10),LOOKUP(H14,AC6:AC9,AD6:AD9),LOOKUP(H15,W6:W9,X6:X9)),"-")</f>
        <v>-</v>
      </c>
      <c r="J13" s="28"/>
      <c r="U13" s="42" t="s">
        <v>48</v>
      </c>
      <c r="V13" s="44" t="str">
        <f>IF(D7="N/A",0,IF(D7="","-",IF(D7&gt;=0.95,1,IF(D7&gt;=0.9,2,6))))</f>
        <v>-</v>
      </c>
      <c r="W13" s="97"/>
      <c r="X13" s="100"/>
      <c r="Y13" s="97"/>
      <c r="Z13" s="100"/>
      <c r="AA13" s="97"/>
      <c r="AB13" s="100"/>
      <c r="AC13" s="97"/>
      <c r="AD13" s="100"/>
      <c r="AE13" s="97"/>
      <c r="AF13" s="100"/>
      <c r="AG13" s="97"/>
      <c r="AH13" s="100"/>
      <c r="AI13" s="97"/>
      <c r="AJ13" s="96"/>
    </row>
    <row r="14" spans="2:36" ht="26" x14ac:dyDescent="0.35">
      <c r="B14" s="25"/>
      <c r="C14" s="89" t="s">
        <v>221</v>
      </c>
      <c r="D14" s="98"/>
      <c r="E14" s="347"/>
      <c r="F14" s="98"/>
      <c r="G14" s="347"/>
      <c r="H14" s="99"/>
      <c r="I14" s="348"/>
      <c r="J14" s="28"/>
      <c r="U14" s="42" t="s">
        <v>49</v>
      </c>
      <c r="V14" s="44" t="str">
        <f>IF(F7="N/A",0,IF(F7="","-",IF(F7&gt;=0.95,1,IF(F7&gt;=0.9,2,6))))</f>
        <v>-</v>
      </c>
      <c r="W14" s="97"/>
      <c r="X14" s="100"/>
      <c r="Y14" s="97"/>
      <c r="Z14" s="100"/>
      <c r="AA14" s="97"/>
      <c r="AB14" s="100"/>
      <c r="AC14" s="97"/>
      <c r="AD14" s="100"/>
      <c r="AE14" s="97"/>
      <c r="AF14" s="100"/>
      <c r="AG14" s="97"/>
      <c r="AH14" s="100"/>
      <c r="AI14" s="97"/>
      <c r="AJ14" s="96"/>
    </row>
    <row r="15" spans="2:36" ht="26" x14ac:dyDescent="0.35">
      <c r="B15" s="25"/>
      <c r="C15" s="89" t="s">
        <v>222</v>
      </c>
      <c r="D15" s="98"/>
      <c r="E15" s="347"/>
      <c r="F15" s="98"/>
      <c r="G15" s="347"/>
      <c r="H15" s="99"/>
      <c r="I15" s="348"/>
      <c r="J15" s="28"/>
      <c r="U15" s="42" t="s">
        <v>50</v>
      </c>
      <c r="V15" s="44" t="str">
        <f>IF(H7="N/A",0,IF(H7="","-",IF(H7&gt;=0.95,1,IF(H7&gt;=0.9,2,6))))</f>
        <v>-</v>
      </c>
      <c r="W15" s="97"/>
      <c r="X15" s="100"/>
      <c r="Y15" s="97"/>
      <c r="Z15" s="100"/>
      <c r="AA15" s="97"/>
      <c r="AB15" s="100"/>
      <c r="AC15" s="97"/>
      <c r="AD15" s="100"/>
      <c r="AE15" s="97"/>
      <c r="AF15" s="100"/>
      <c r="AG15" s="97"/>
      <c r="AH15" s="100"/>
      <c r="AI15" s="97"/>
      <c r="AJ15" s="96"/>
    </row>
    <row r="16" spans="2:36" ht="26" x14ac:dyDescent="0.35">
      <c r="B16" s="25"/>
      <c r="C16" s="85" t="s">
        <v>223</v>
      </c>
      <c r="D16" s="91"/>
      <c r="E16" s="92"/>
      <c r="F16" s="91"/>
      <c r="G16" s="92"/>
      <c r="H16" s="91"/>
      <c r="I16" s="86"/>
      <c r="J16" s="28"/>
    </row>
    <row r="17" spans="2:10" ht="35.15" customHeight="1" x14ac:dyDescent="0.35">
      <c r="B17" s="25"/>
      <c r="C17" s="89" t="s">
        <v>224</v>
      </c>
      <c r="D17" s="98"/>
      <c r="E17" s="337" t="str">
        <f>_xlfn.IFNA(MAX(LOOKUP(D17,AA6:AA10,AB6:AB10),LOOKUP(D18,W6:W9,X6:X9),LOOKUP(D19,AA6:AA10,AB6:AB10),LOOKUP(D20,AA6:AA10,AB6:AB10)),"-")</f>
        <v>-</v>
      </c>
      <c r="F17" s="98"/>
      <c r="G17" s="337" t="str">
        <f>_xlfn.IFNA(MAX(LOOKUP(F17,AA6:AA10,AB6:AB10),LOOKUP(F18,W6:W9,X6:X9),LOOKUP(F19,AA6:AA10,AB6:AB10),LOOKUP(F20,AA6:AA10,AB6:AB10)),"-")</f>
        <v>-</v>
      </c>
      <c r="H17" s="99"/>
      <c r="I17" s="339" t="str">
        <f>_xlfn.IFNA(MAX(LOOKUP(H17,AA6:AA10,AB6:AB10),LOOKUP(H18,W6:W9,X6:X9),LOOKUP(H19,AA6:AA10,AB6:AB10),LOOKUP(H20,AA6:AA10,AB6:AB10)),"-")</f>
        <v>-</v>
      </c>
      <c r="J17" s="28"/>
    </row>
    <row r="18" spans="2:10" ht="26" x14ac:dyDescent="0.35">
      <c r="B18" s="25"/>
      <c r="C18" s="89" t="s">
        <v>225</v>
      </c>
      <c r="D18" s="98"/>
      <c r="E18" s="347"/>
      <c r="F18" s="98"/>
      <c r="G18" s="347"/>
      <c r="H18" s="99"/>
      <c r="I18" s="348"/>
      <c r="J18" s="28"/>
    </row>
    <row r="19" spans="2:10" ht="31" x14ac:dyDescent="0.35">
      <c r="B19" s="25"/>
      <c r="C19" s="89" t="s">
        <v>226</v>
      </c>
      <c r="D19" s="98"/>
      <c r="E19" s="347"/>
      <c r="F19" s="98"/>
      <c r="G19" s="347"/>
      <c r="H19" s="99"/>
      <c r="I19" s="348"/>
      <c r="J19" s="28"/>
    </row>
    <row r="20" spans="2:10" ht="26" x14ac:dyDescent="0.35">
      <c r="B20" s="25"/>
      <c r="C20" s="89" t="s">
        <v>227</v>
      </c>
      <c r="D20" s="98"/>
      <c r="E20" s="338"/>
      <c r="F20" s="98"/>
      <c r="G20" s="338"/>
      <c r="H20" s="99"/>
      <c r="I20" s="340"/>
      <c r="J20" s="28"/>
    </row>
    <row r="21" spans="2:10" ht="26" x14ac:dyDescent="0.35">
      <c r="B21" s="25"/>
      <c r="C21" s="85" t="s">
        <v>228</v>
      </c>
      <c r="D21" s="91"/>
      <c r="E21" s="92"/>
      <c r="F21" s="91"/>
      <c r="G21" s="92"/>
      <c r="H21" s="91"/>
      <c r="I21" s="86"/>
      <c r="J21" s="28"/>
    </row>
    <row r="22" spans="2:10" ht="26" x14ac:dyDescent="0.35">
      <c r="B22" s="25"/>
      <c r="C22" s="89" t="s">
        <v>229</v>
      </c>
      <c r="D22" s="98"/>
      <c r="E22" s="337" t="str">
        <f>_xlfn.IFNA(MAX(LOOKUP(D22,AE6:AE10,AF6:AF10),LOOKUP(D23,AG6:AG10,AH6:AH10),LOOKUP(D24,AI6:AI9,AJ6:AJ9)),"-")</f>
        <v>-</v>
      </c>
      <c r="F22" s="98"/>
      <c r="G22" s="337" t="str">
        <f>_xlfn.IFNA(MAX(LOOKUP(F22,AE6:AE10,AF6:AF10),LOOKUP(F23,AG6:AG10,AH6:AH10),LOOKUP(F24,AI6:AI9,AJ6:AJ9)),"-")</f>
        <v>-</v>
      </c>
      <c r="H22" s="99"/>
      <c r="I22" s="339" t="str">
        <f>_xlfn.IFNA(MAX(LOOKUP(H22,AE6:AE10,AF6:AF10),LOOKUP(H23,AG6:AG10,AH6:AH10),LOOKUP(H24,AI6:AI9,AJ6:AJ9)),"-")</f>
        <v>-</v>
      </c>
      <c r="J22" s="28"/>
    </row>
    <row r="23" spans="2:10" ht="26" x14ac:dyDescent="0.35">
      <c r="B23" s="25"/>
      <c r="C23" s="89" t="s">
        <v>230</v>
      </c>
      <c r="D23" s="98"/>
      <c r="E23" s="347"/>
      <c r="F23" s="98"/>
      <c r="G23" s="347"/>
      <c r="H23" s="99"/>
      <c r="I23" s="348"/>
      <c r="J23" s="28"/>
    </row>
    <row r="24" spans="2:10" ht="26" x14ac:dyDescent="0.35">
      <c r="B24" s="25"/>
      <c r="C24" s="89" t="s">
        <v>231</v>
      </c>
      <c r="D24" s="98"/>
      <c r="E24" s="347"/>
      <c r="F24" s="98"/>
      <c r="G24" s="347"/>
      <c r="H24" s="99"/>
      <c r="I24" s="348"/>
      <c r="J24" s="28"/>
    </row>
    <row r="25" spans="2:10" x14ac:dyDescent="0.35">
      <c r="B25" s="68"/>
      <c r="C25" s="87"/>
      <c r="D25" s="94"/>
      <c r="E25" s="94"/>
      <c r="F25" s="94"/>
      <c r="G25" s="94"/>
      <c r="H25" s="94"/>
      <c r="I25" s="94"/>
      <c r="J25" s="71"/>
    </row>
  </sheetData>
  <sheetProtection algorithmName="SHA-512" hashValue="HPkLue1RRTC0+60FJ/AkOik04OoiD3vWPKSfJTRtLM0dlMLMkj99yMOZSXLca5Eb6JxxqjHx2Fqr5o6t27nRGQ==" saltValue="xegd5gQX7VV7Fes5lQ8V/Q==" spinCount="100000" sheet="1" objects="1" scenarios="1" selectLockedCells="1"/>
  <sortState xmlns:xlrd2="http://schemas.microsoft.com/office/spreadsheetml/2017/richdata2" ref="AE7:AE10">
    <sortCondition ref="AE7:AE10"/>
  </sortState>
  <mergeCells count="30">
    <mergeCell ref="R3:S3"/>
    <mergeCell ref="D4:E4"/>
    <mergeCell ref="F4:G4"/>
    <mergeCell ref="H4:I4"/>
    <mergeCell ref="C3:C4"/>
    <mergeCell ref="D3:E3"/>
    <mergeCell ref="F3:G3"/>
    <mergeCell ref="H3:I3"/>
    <mergeCell ref="L3:M3"/>
    <mergeCell ref="O3:P3"/>
    <mergeCell ref="E6:E11"/>
    <mergeCell ref="G6:G11"/>
    <mergeCell ref="I6:I11"/>
    <mergeCell ref="E22:E24"/>
    <mergeCell ref="G22:G24"/>
    <mergeCell ref="I22:I24"/>
    <mergeCell ref="E13:E15"/>
    <mergeCell ref="G13:G15"/>
    <mergeCell ref="I13:I15"/>
    <mergeCell ref="E17:E20"/>
    <mergeCell ref="G17:G20"/>
    <mergeCell ref="I17:I20"/>
    <mergeCell ref="U12:V12"/>
    <mergeCell ref="U3:AJ3"/>
    <mergeCell ref="U5:AJ5"/>
    <mergeCell ref="U10:V10"/>
    <mergeCell ref="W10:X10"/>
    <mergeCell ref="AC10:AD10"/>
    <mergeCell ref="AI10:AJ10"/>
    <mergeCell ref="Y10:Z10"/>
  </mergeCells>
  <conditionalFormatting sqref="E6:E11 G6:G11 I6:I11 E13:E15 G13:G15 I13:I15 E17:E20 G17:G20 I17:I20 E22:E24 G22:G24 I22:I24">
    <cfRule type="cellIs" dxfId="11" priority="1" operator="equal">
      <formula>6</formula>
    </cfRule>
    <cfRule type="cellIs" dxfId="10" priority="2" operator="equal">
      <formula>2</formula>
    </cfRule>
    <cfRule type="cellIs" dxfId="9" priority="3" operator="equal">
      <formula>1</formula>
    </cfRule>
    <cfRule type="cellIs" dxfId="8" priority="4" operator="equal">
      <formula>0</formula>
    </cfRule>
  </conditionalFormatting>
  <hyperlinks>
    <hyperlink ref="L3:M3" location="DASH!A1" display="DASHBOARD" xr:uid="{4FA06A50-D951-4534-A784-7B9D1C6E3A19}"/>
    <hyperlink ref="O3:P3" location="GPS!A1" display="GPS" xr:uid="{DBA5AA72-476B-445B-A1BA-6C0DD2238A2B}"/>
    <hyperlink ref="R3:S3" location="Comments!E50" display="COMMENT" xr:uid="{519F570A-D5C8-429F-9F17-893FE89E79BE}"/>
  </hyperlinks>
  <pageMargins left="0.7" right="0.7" top="0.75" bottom="0.75" header="0.3" footer="0.3"/>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12EC487E-4075-4DBA-BE51-A927CF56BAA8}">
          <x14:formula1>
            <xm:f>Engine!$T$5:$T$8</xm:f>
          </x14:formula1>
          <xm:sqref>D6 D8:D9 D11 F6 F8:F9 F11 H6 H8:H9 H11 D18 F18 H18 D15 F15 H15</xm:sqref>
        </x14:dataValidation>
        <x14:dataValidation type="list" allowBlank="1" showInputMessage="1" showErrorMessage="1" xr:uid="{052B63C5-36A1-4DA6-B912-3542366C65E0}">
          <x14:formula1>
            <xm:f>Engine!$U$5:$U$8</xm:f>
          </x14:formula1>
          <xm:sqref>D10 F10 H10</xm:sqref>
        </x14:dataValidation>
        <x14:dataValidation type="list" allowBlank="1" showInputMessage="1" showErrorMessage="1" xr:uid="{0045B11A-3988-49AE-B951-F3CB6A2885FA}">
          <x14:formula1>
            <xm:f>Engine!$V$5:$V$9</xm:f>
          </x14:formula1>
          <xm:sqref>D13 F13 H13 D17 D19:D20 F19:F20 F17 H17 H19:H20</xm:sqref>
        </x14:dataValidation>
        <x14:dataValidation type="list" allowBlank="1" showInputMessage="1" showErrorMessage="1" xr:uid="{AE0962EF-11C5-4A3E-91AB-C476A5CB5A70}">
          <x14:formula1>
            <xm:f>Engine!$W$5:$W$8</xm:f>
          </x14:formula1>
          <xm:sqref>D14 F14 H14</xm:sqref>
        </x14:dataValidation>
        <x14:dataValidation type="list" allowBlank="1" showInputMessage="1" showErrorMessage="1" xr:uid="{5842C43F-4BBD-42B7-AFDD-26219C1A8FD6}">
          <x14:formula1>
            <xm:f>Engine!$X$5:$X$9</xm:f>
          </x14:formula1>
          <xm:sqref>D22 F22 H22</xm:sqref>
        </x14:dataValidation>
        <x14:dataValidation type="list" allowBlank="1" showInputMessage="1" showErrorMessage="1" xr:uid="{DB448261-D906-42AF-A1A7-D536D39C03C9}">
          <x14:formula1>
            <xm:f>Engine!$Y$5:$Y$9</xm:f>
          </x14:formula1>
          <xm:sqref>D23 F23 H23</xm:sqref>
        </x14:dataValidation>
        <x14:dataValidation type="list" allowBlank="1" showInputMessage="1" showErrorMessage="1" xr:uid="{B86D94EE-F7A3-4A6E-B606-A9FEDB62C75E}">
          <x14:formula1>
            <xm:f>Engine!$Z$5:$Z$8</xm:f>
          </x14:formula1>
          <xm:sqref>D24 F24 H24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9230-C5C3-4D88-9CC5-3D93245A5EA2}">
  <sheetPr codeName="Sheet12">
    <tabColor rgb="FF990033"/>
  </sheetPr>
  <dimension ref="B1:AF19"/>
  <sheetViews>
    <sheetView zoomScaleNormal="100" workbookViewId="0">
      <selection activeCell="D6" sqref="D6"/>
    </sheetView>
  </sheetViews>
  <sheetFormatPr defaultColWidth="8.7265625" defaultRowHeight="14.5" x14ac:dyDescent="0.35"/>
  <cols>
    <col min="1" max="1" width="1.453125" style="96" customWidth="1"/>
    <col min="2" max="2" width="2.7265625" style="96" customWidth="1"/>
    <col min="3" max="3" width="90.453125" style="96" customWidth="1"/>
    <col min="4" max="4" width="17.1796875" style="97" customWidth="1"/>
    <col min="5" max="5" width="5.81640625" style="16" customWidth="1"/>
    <col min="6" max="6" width="17.1796875" style="97" customWidth="1"/>
    <col min="7" max="7" width="5.81640625" style="16" customWidth="1"/>
    <col min="8" max="8" width="17.1796875" style="97" customWidth="1"/>
    <col min="9" max="9" width="5.81640625" style="16" customWidth="1"/>
    <col min="10" max="10" width="2.7265625" style="96" customWidth="1"/>
    <col min="11" max="11" width="1.453125" style="96" customWidth="1"/>
    <col min="12" max="13" width="8.7265625" style="96"/>
    <col min="14" max="14" width="1.453125" style="96" customWidth="1"/>
    <col min="15" max="16" width="8.7265625" style="96"/>
    <col min="17" max="17" width="1.453125" style="96" customWidth="1"/>
    <col min="18" max="19" width="8.7265625" style="96"/>
    <col min="20" max="20" width="8.7265625" style="96" customWidth="1"/>
    <col min="21" max="21" width="13.7265625" style="96" hidden="1" customWidth="1"/>
    <col min="22" max="22" width="4.54296875" style="97" hidden="1" customWidth="1"/>
    <col min="23" max="23" width="13.7265625" style="97" hidden="1" customWidth="1"/>
    <col min="24" max="24" width="4.54296875" style="97" hidden="1" customWidth="1"/>
    <col min="25" max="25" width="13.7265625" style="96" hidden="1" customWidth="1"/>
    <col min="26" max="26" width="4.54296875" style="97" hidden="1" customWidth="1"/>
    <col min="27" max="27" width="13.7265625" style="96" hidden="1" customWidth="1"/>
    <col min="28" max="28" width="4.54296875" style="97" hidden="1" customWidth="1"/>
    <col min="29" max="29" width="13.7265625" style="96" hidden="1" customWidth="1"/>
    <col min="30" max="30" width="4.54296875" style="97" hidden="1" customWidth="1"/>
    <col min="31" max="31" width="13.7265625" style="96" hidden="1" customWidth="1"/>
    <col min="32" max="32" width="4.54296875" style="97" hidden="1" customWidth="1"/>
    <col min="33" max="33" width="8.54296875" style="96" customWidth="1"/>
    <col min="34" max="16384" width="8.7265625" style="96"/>
  </cols>
  <sheetData>
    <row r="1" spans="2:32" ht="7.5" customHeight="1" x14ac:dyDescent="0.35"/>
    <row r="2" spans="2:32" ht="15.65" customHeight="1" x14ac:dyDescent="0.35">
      <c r="B2" s="17"/>
      <c r="C2" s="18"/>
      <c r="D2" s="19"/>
      <c r="E2" s="19"/>
      <c r="F2" s="19"/>
      <c r="G2" s="19"/>
      <c r="H2" s="19"/>
      <c r="I2" s="19"/>
      <c r="J2" s="20"/>
    </row>
    <row r="3" spans="2:32" ht="29.5" customHeight="1" x14ac:dyDescent="0.35">
      <c r="B3" s="25"/>
      <c r="C3" s="325" t="s">
        <v>57</v>
      </c>
      <c r="D3" s="333" t="s">
        <v>48</v>
      </c>
      <c r="E3" s="334"/>
      <c r="F3" s="333" t="s">
        <v>49</v>
      </c>
      <c r="G3" s="334"/>
      <c r="H3" s="335" t="s">
        <v>50</v>
      </c>
      <c r="I3" s="336"/>
      <c r="J3" s="28"/>
      <c r="L3" s="343" t="s">
        <v>62</v>
      </c>
      <c r="M3" s="344"/>
      <c r="N3" s="15"/>
      <c r="O3" s="345" t="s">
        <v>1</v>
      </c>
      <c r="P3" s="346"/>
      <c r="R3" s="341" t="s">
        <v>63</v>
      </c>
      <c r="S3" s="342"/>
    </row>
    <row r="4" spans="2:32" ht="19" customHeight="1" x14ac:dyDescent="0.35">
      <c r="B4" s="25"/>
      <c r="C4" s="326"/>
      <c r="D4" s="327" t="str">
        <f>IF(DASH!D7="","-",DASH!D7)</f>
        <v>-</v>
      </c>
      <c r="E4" s="328"/>
      <c r="F4" s="327" t="str">
        <f>IF(DASH!D9="","-",DASH!D9)</f>
        <v>-</v>
      </c>
      <c r="G4" s="328"/>
      <c r="H4" s="327" t="str">
        <f>IF(DASH!D11="","-",DASH!D11)</f>
        <v>-</v>
      </c>
      <c r="I4" s="329"/>
      <c r="J4" s="28"/>
      <c r="U4" s="330" t="s">
        <v>155</v>
      </c>
      <c r="V4" s="331"/>
      <c r="W4" s="331"/>
      <c r="X4" s="331"/>
      <c r="Y4" s="331"/>
      <c r="Z4" s="331"/>
      <c r="AA4" s="331"/>
      <c r="AB4" s="331"/>
      <c r="AC4" s="331"/>
      <c r="AD4" s="331"/>
      <c r="AE4" s="331"/>
      <c r="AF4" s="332"/>
    </row>
    <row r="5" spans="2:32" ht="26" x14ac:dyDescent="0.35">
      <c r="B5" s="25"/>
      <c r="C5" s="85" t="s">
        <v>232</v>
      </c>
      <c r="D5" s="91"/>
      <c r="E5" s="92"/>
      <c r="F5" s="91"/>
      <c r="G5" s="92"/>
      <c r="H5" s="91"/>
      <c r="I5" s="86"/>
      <c r="J5" s="28"/>
      <c r="U5" s="42" t="s">
        <v>168</v>
      </c>
      <c r="V5" s="42">
        <v>0</v>
      </c>
      <c r="W5" s="42" t="s">
        <v>115</v>
      </c>
      <c r="X5" s="42">
        <v>2</v>
      </c>
      <c r="Y5" s="42" t="s">
        <v>233</v>
      </c>
      <c r="Z5" s="42">
        <v>1</v>
      </c>
      <c r="AA5" s="42" t="s">
        <v>202</v>
      </c>
      <c r="AB5" s="42">
        <v>2</v>
      </c>
      <c r="AC5" s="42" t="s">
        <v>202</v>
      </c>
      <c r="AD5" s="42">
        <v>2</v>
      </c>
      <c r="AE5" s="42" t="s">
        <v>234</v>
      </c>
      <c r="AF5" s="42">
        <v>1</v>
      </c>
    </row>
    <row r="6" spans="2:32" ht="27.65" customHeight="1" x14ac:dyDescent="0.35">
      <c r="B6" s="25"/>
      <c r="C6" s="89" t="s">
        <v>235</v>
      </c>
      <c r="D6" s="98"/>
      <c r="E6" s="93" t="str">
        <f>_xlfn.IFNA(LOOKUP(D6,W5:W7,X5:X7),"-")</f>
        <v>-</v>
      </c>
      <c r="F6" s="98"/>
      <c r="G6" s="93" t="str">
        <f>_xlfn.IFNA(LOOKUP(F6,W5:W7,X5:X7),"-")</f>
        <v>-</v>
      </c>
      <c r="H6" s="99"/>
      <c r="I6" s="88" t="str">
        <f>_xlfn.IFNA(LOOKUP(H6,W5:W7,X5:X7),"-")</f>
        <v>-</v>
      </c>
      <c r="J6" s="28"/>
      <c r="U6" s="42" t="s">
        <v>236</v>
      </c>
      <c r="V6" s="42">
        <v>1</v>
      </c>
      <c r="W6" s="42" t="s">
        <v>168</v>
      </c>
      <c r="X6" s="42">
        <v>0</v>
      </c>
      <c r="Y6" s="42" t="s">
        <v>237</v>
      </c>
      <c r="Z6" s="42">
        <v>6</v>
      </c>
      <c r="AA6" s="42" t="s">
        <v>238</v>
      </c>
      <c r="AB6" s="42">
        <v>1</v>
      </c>
      <c r="AC6" s="42" t="s">
        <v>239</v>
      </c>
      <c r="AD6" s="42">
        <v>1</v>
      </c>
      <c r="AE6" s="42" t="s">
        <v>174</v>
      </c>
      <c r="AF6" s="42">
        <v>6</v>
      </c>
    </row>
    <row r="7" spans="2:32" ht="26" x14ac:dyDescent="0.35">
      <c r="B7" s="25"/>
      <c r="C7" s="85" t="s">
        <v>240</v>
      </c>
      <c r="D7" s="91"/>
      <c r="E7" s="92"/>
      <c r="F7" s="91"/>
      <c r="G7" s="92"/>
      <c r="H7" s="91"/>
      <c r="I7" s="86"/>
      <c r="J7" s="28"/>
      <c r="U7" s="42" t="s">
        <v>208</v>
      </c>
      <c r="V7" s="42">
        <v>2</v>
      </c>
      <c r="W7" s="42" t="s">
        <v>116</v>
      </c>
      <c r="X7" s="42">
        <v>1</v>
      </c>
      <c r="Y7" s="42" t="s">
        <v>241</v>
      </c>
      <c r="Z7" s="42">
        <v>2</v>
      </c>
      <c r="AA7" s="42" t="s">
        <v>174</v>
      </c>
      <c r="AB7" s="42">
        <v>6</v>
      </c>
      <c r="AC7" s="42" t="s">
        <v>174</v>
      </c>
      <c r="AD7" s="42">
        <v>6</v>
      </c>
      <c r="AE7" s="42" t="s">
        <v>176</v>
      </c>
      <c r="AF7" s="42">
        <v>2</v>
      </c>
    </row>
    <row r="8" spans="2:32" ht="27.65" customHeight="1" x14ac:dyDescent="0.35">
      <c r="B8" s="25"/>
      <c r="C8" s="89" t="s">
        <v>242</v>
      </c>
      <c r="D8" s="98"/>
      <c r="E8" s="93" t="str">
        <f>_xlfn.IFNA(LOOKUP(D8,W5:W7,X5:X7),"-")</f>
        <v>-</v>
      </c>
      <c r="F8" s="98"/>
      <c r="G8" s="93" t="str">
        <f>_xlfn.IFNA(LOOKUP(F8,W5:W7,X5:X7),"-")</f>
        <v>-</v>
      </c>
      <c r="H8" s="99"/>
      <c r="I8" s="88" t="str">
        <f>_xlfn.IFNA(LOOKUP(H8,W5:W7,X5:X7),"-")</f>
        <v>-</v>
      </c>
      <c r="J8" s="28"/>
      <c r="U8" s="42" t="s">
        <v>243</v>
      </c>
      <c r="V8" s="42">
        <v>6</v>
      </c>
      <c r="W8" s="352"/>
      <c r="X8" s="353"/>
      <c r="Y8" s="42" t="s">
        <v>168</v>
      </c>
      <c r="Z8" s="42">
        <v>0</v>
      </c>
      <c r="AA8" s="42" t="s">
        <v>168</v>
      </c>
      <c r="AB8" s="42">
        <v>0</v>
      </c>
      <c r="AC8" s="42" t="s">
        <v>168</v>
      </c>
      <c r="AD8" s="42">
        <v>0</v>
      </c>
      <c r="AE8" s="42" t="s">
        <v>168</v>
      </c>
      <c r="AF8" s="42">
        <v>0</v>
      </c>
    </row>
    <row r="9" spans="2:32" ht="26" x14ac:dyDescent="0.35">
      <c r="B9" s="25"/>
      <c r="C9" s="85" t="s">
        <v>244</v>
      </c>
      <c r="D9" s="91"/>
      <c r="E9" s="92"/>
      <c r="F9" s="91"/>
      <c r="G9" s="92"/>
      <c r="H9" s="91"/>
      <c r="I9" s="86"/>
      <c r="J9" s="28"/>
      <c r="U9" s="352"/>
      <c r="V9" s="353"/>
      <c r="W9" s="356"/>
      <c r="X9" s="357"/>
      <c r="Y9" s="42" t="s">
        <v>245</v>
      </c>
      <c r="Z9" s="42">
        <v>2</v>
      </c>
      <c r="AA9" s="42" t="s">
        <v>208</v>
      </c>
      <c r="AB9" s="42">
        <v>2</v>
      </c>
      <c r="AC9" s="42" t="s">
        <v>208</v>
      </c>
      <c r="AD9" s="42">
        <v>2</v>
      </c>
      <c r="AE9" s="42" t="s">
        <v>208</v>
      </c>
      <c r="AF9" s="42">
        <v>2</v>
      </c>
    </row>
    <row r="10" spans="2:32" ht="27.65" customHeight="1" x14ac:dyDescent="0.35">
      <c r="B10" s="25"/>
      <c r="C10" s="89" t="s">
        <v>246</v>
      </c>
      <c r="D10" s="98"/>
      <c r="E10" s="93" t="str">
        <f>_xlfn.IFNA(LOOKUP(D10,U5:U8,V5:V8),"-")</f>
        <v>-</v>
      </c>
      <c r="F10" s="98"/>
      <c r="G10" s="93" t="str">
        <f>_xlfn.IFNA(LOOKUP(F10,U5:U8,V5:V8),"-")</f>
        <v>-</v>
      </c>
      <c r="H10" s="99"/>
      <c r="I10" s="88" t="str">
        <f>_xlfn.IFNA(LOOKUP(H10,U5:U8,V5:V8),"-")</f>
        <v>-</v>
      </c>
      <c r="J10" s="28"/>
      <c r="U10" s="354"/>
      <c r="V10" s="355"/>
      <c r="W10" s="354"/>
      <c r="X10" s="355"/>
      <c r="Y10" s="42" t="s">
        <v>208</v>
      </c>
      <c r="Z10" s="42">
        <v>2</v>
      </c>
      <c r="AA10" s="323"/>
      <c r="AB10" s="324"/>
      <c r="AC10" s="323"/>
      <c r="AD10" s="324"/>
      <c r="AE10" s="323"/>
      <c r="AF10" s="324"/>
    </row>
    <row r="11" spans="2:32" ht="26" x14ac:dyDescent="0.35">
      <c r="B11" s="25"/>
      <c r="C11" s="85" t="s">
        <v>247</v>
      </c>
      <c r="D11" s="91"/>
      <c r="E11" s="92"/>
      <c r="F11" s="91"/>
      <c r="G11" s="92"/>
      <c r="H11" s="91"/>
      <c r="I11" s="86"/>
      <c r="J11" s="28"/>
    </row>
    <row r="12" spans="2:32" ht="27.65" customHeight="1" x14ac:dyDescent="0.35">
      <c r="B12" s="25"/>
      <c r="C12" s="89" t="s">
        <v>248</v>
      </c>
      <c r="D12" s="98"/>
      <c r="E12" s="93" t="str">
        <f>_xlfn.IFNA(LOOKUP(D12,Y5:Y10,Z5:Z10),"-")</f>
        <v>-</v>
      </c>
      <c r="F12" s="98"/>
      <c r="G12" s="93" t="str">
        <f>_xlfn.IFNA(LOOKUP(F12,Y5:Y10,Z5:Z10),"-")</f>
        <v>-</v>
      </c>
      <c r="H12" s="99"/>
      <c r="I12" s="88" t="str">
        <f>_xlfn.IFNA(LOOKUP(H12,Y5:Y10,Z5:Z10),"-")</f>
        <v>-</v>
      </c>
      <c r="J12" s="28"/>
    </row>
    <row r="13" spans="2:32" ht="26" x14ac:dyDescent="0.35">
      <c r="B13" s="25"/>
      <c r="C13" s="85" t="s">
        <v>249</v>
      </c>
      <c r="D13" s="91"/>
      <c r="E13" s="92"/>
      <c r="F13" s="91"/>
      <c r="G13" s="92"/>
      <c r="H13" s="91"/>
      <c r="I13" s="86"/>
      <c r="J13" s="28"/>
    </row>
    <row r="14" spans="2:32" ht="39" customHeight="1" x14ac:dyDescent="0.35">
      <c r="B14" s="25"/>
      <c r="C14" s="89" t="s">
        <v>250</v>
      </c>
      <c r="D14" s="98"/>
      <c r="E14" s="93" t="str">
        <f>_xlfn.IFNA(LOOKUP(D14,AA5:AA9,AB5:AB9),"-")</f>
        <v>-</v>
      </c>
      <c r="F14" s="98"/>
      <c r="G14" s="93" t="str">
        <f>_xlfn.IFNA(LOOKUP(F14,AA5:AA9,AB5:AB9),"-")</f>
        <v>-</v>
      </c>
      <c r="H14" s="99"/>
      <c r="I14" s="88" t="str">
        <f>_xlfn.IFNA(LOOKUP(H14,AA5:AA9,AB5:AB9),"-")</f>
        <v>-</v>
      </c>
      <c r="J14" s="28"/>
    </row>
    <row r="15" spans="2:32" ht="26" x14ac:dyDescent="0.35">
      <c r="B15" s="25"/>
      <c r="C15" s="85" t="s">
        <v>251</v>
      </c>
      <c r="D15" s="91"/>
      <c r="E15" s="92"/>
      <c r="F15" s="91"/>
      <c r="G15" s="92"/>
      <c r="H15" s="91"/>
      <c r="I15" s="86"/>
      <c r="J15" s="28"/>
    </row>
    <row r="16" spans="2:32" ht="39" customHeight="1" x14ac:dyDescent="0.35">
      <c r="B16" s="25"/>
      <c r="C16" s="89" t="s">
        <v>252</v>
      </c>
      <c r="D16" s="98"/>
      <c r="E16" s="93" t="str">
        <f>_xlfn.IFNA(LOOKUP(D16,AC5:AC9,AD5:AD9),"-")</f>
        <v>-</v>
      </c>
      <c r="F16" s="98"/>
      <c r="G16" s="93" t="str">
        <f>_xlfn.IFNA(LOOKUP(F16,AC5:AC9,AD5:AD9),"-")</f>
        <v>-</v>
      </c>
      <c r="H16" s="99"/>
      <c r="I16" s="88" t="str">
        <f>_xlfn.IFNA(LOOKUP(H16,AC5:AC9,AD5:AD9),"-")</f>
        <v>-</v>
      </c>
      <c r="J16" s="28"/>
    </row>
    <row r="17" spans="2:10" ht="26" x14ac:dyDescent="0.35">
      <c r="B17" s="25"/>
      <c r="C17" s="85" t="s">
        <v>253</v>
      </c>
      <c r="D17" s="91"/>
      <c r="E17" s="92"/>
      <c r="F17" s="91"/>
      <c r="G17" s="92"/>
      <c r="H17" s="91"/>
      <c r="I17" s="86"/>
      <c r="J17" s="28"/>
    </row>
    <row r="18" spans="2:10" ht="39" customHeight="1" x14ac:dyDescent="0.35">
      <c r="B18" s="25"/>
      <c r="C18" s="89" t="s">
        <v>254</v>
      </c>
      <c r="D18" s="98"/>
      <c r="E18" s="93" t="str">
        <f>_xlfn.IFNA(LOOKUP(D18,AE5:AE9,AF5:AF9),"-")</f>
        <v>-</v>
      </c>
      <c r="F18" s="98"/>
      <c r="G18" s="93" t="str">
        <f>_xlfn.IFNA(LOOKUP(F18,AE5:AE9,AF5:AF9),"-")</f>
        <v>-</v>
      </c>
      <c r="H18" s="99"/>
      <c r="I18" s="88" t="str">
        <f>_xlfn.IFNA(LOOKUP(H18,AE5:AE9,AF5:AF9),"-")</f>
        <v>-</v>
      </c>
      <c r="J18" s="28"/>
    </row>
    <row r="19" spans="2:10" x14ac:dyDescent="0.35">
      <c r="B19" s="68"/>
      <c r="C19" s="87"/>
      <c r="D19" s="94"/>
      <c r="E19" s="94"/>
      <c r="F19" s="94"/>
      <c r="G19" s="94"/>
      <c r="H19" s="94"/>
      <c r="I19" s="94"/>
      <c r="J19" s="71"/>
    </row>
  </sheetData>
  <sheetProtection algorithmName="SHA-512" hashValue="6UKoJ4ej7H42zIart6ny/9HEpe8BcFfFophZHFsS+qs6JR3AcwQeRAaPhFsO8OO6uSHNevd6uFqJPN9VgfDXLw==" saltValue="AsSGEdVyYDHaeb/6KZA9lw==" spinCount="100000" sheet="1" objects="1" scenarios="1" selectLockedCells="1"/>
  <sortState xmlns:xlrd2="http://schemas.microsoft.com/office/spreadsheetml/2017/richdata2" ref="AE5:AE9">
    <sortCondition ref="AE5:AE9"/>
  </sortState>
  <mergeCells count="16">
    <mergeCell ref="R3:S3"/>
    <mergeCell ref="D4:E4"/>
    <mergeCell ref="F4:G4"/>
    <mergeCell ref="H4:I4"/>
    <mergeCell ref="C3:C4"/>
    <mergeCell ref="D3:E3"/>
    <mergeCell ref="F3:G3"/>
    <mergeCell ref="H3:I3"/>
    <mergeCell ref="L3:M3"/>
    <mergeCell ref="O3:P3"/>
    <mergeCell ref="U4:AF4"/>
    <mergeCell ref="U9:V10"/>
    <mergeCell ref="AA10:AB10"/>
    <mergeCell ref="AC10:AD10"/>
    <mergeCell ref="AE10:AF10"/>
    <mergeCell ref="W8:X10"/>
  </mergeCells>
  <conditionalFormatting sqref="E6 G6 I6 E8 G8 I8">
    <cfRule type="cellIs" dxfId="7" priority="1" operator="equal">
      <formula>6</formula>
    </cfRule>
    <cfRule type="cellIs" dxfId="6" priority="2" operator="equal">
      <formula>2</formula>
    </cfRule>
    <cfRule type="cellIs" dxfId="5" priority="3" operator="equal">
      <formula>1</formula>
    </cfRule>
    <cfRule type="cellIs" dxfId="4" priority="4" operator="equal">
      <formula>0</formula>
    </cfRule>
  </conditionalFormatting>
  <conditionalFormatting sqref="E10 G10 I10 E12 G12 I12 E14 G14 I14 E16 G16 I16 E18 G18 I18">
    <cfRule type="cellIs" dxfId="3" priority="5" operator="equal">
      <formula>6</formula>
    </cfRule>
    <cfRule type="cellIs" dxfId="2" priority="6" operator="equal">
      <formula>2</formula>
    </cfRule>
    <cfRule type="cellIs" dxfId="1" priority="7" operator="equal">
      <formula>1</formula>
    </cfRule>
    <cfRule type="cellIs" dxfId="0" priority="8" operator="equal">
      <formula>0</formula>
    </cfRule>
  </conditionalFormatting>
  <hyperlinks>
    <hyperlink ref="L3:M3" location="DASH!A1" display="DASHBOARD" xr:uid="{41896075-8DAC-4BD1-9C2B-AE2DF7123B35}"/>
    <hyperlink ref="O3:P3" location="GPS!A1" display="GPS" xr:uid="{ACB070E2-620A-4A65-BDE4-837F8F0C8692}"/>
    <hyperlink ref="R3:S3" location="Comments!E70" display="COMMENT" xr:uid="{FACC75AF-EFF3-42D1-A3B7-D9B06B0E394E}"/>
  </hyperlink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3ED8916-B6A5-4809-BA4E-C156D6313881}">
          <x14:formula1>
            <xm:f>Engine!$AE$5:$AE$9</xm:f>
          </x14:formula1>
          <xm:sqref>D18 F18 H18</xm:sqref>
        </x14:dataValidation>
        <x14:dataValidation type="list" allowBlank="1" showInputMessage="1" showErrorMessage="1" xr:uid="{4A9C0857-1C1D-4094-9DE7-5361A863E2DD}">
          <x14:formula1>
            <xm:f>Engine!$AA$5:$AA$8</xm:f>
          </x14:formula1>
          <xm:sqref>D10 F10 H10</xm:sqref>
        </x14:dataValidation>
        <x14:dataValidation type="list" allowBlank="1" showInputMessage="1" showErrorMessage="1" xr:uid="{B2BB30A8-DEDD-435D-B946-4C838182D888}">
          <x14:formula1>
            <xm:f>Engine!$AB$5:$AB$10</xm:f>
          </x14:formula1>
          <xm:sqref>D12 F12 H12</xm:sqref>
        </x14:dataValidation>
        <x14:dataValidation type="list" allowBlank="1" showInputMessage="1" showErrorMessage="1" xr:uid="{57FC6847-3161-424B-9DAA-D0303A492998}">
          <x14:formula1>
            <xm:f>Engine!$AC$5:$AC$9</xm:f>
          </x14:formula1>
          <xm:sqref>D14 F14 H14</xm:sqref>
        </x14:dataValidation>
        <x14:dataValidation type="list" allowBlank="1" showInputMessage="1" showErrorMessage="1" xr:uid="{38A9A5F3-355B-4B46-B8B2-419FDF5901A4}">
          <x14:formula1>
            <xm:f>Engine!$AD$5:$AD$9</xm:f>
          </x14:formula1>
          <xm:sqref>D16 F16 H16</xm:sqref>
        </x14:dataValidation>
        <x14:dataValidation type="list" allowBlank="1" showInputMessage="1" showErrorMessage="1" xr:uid="{C14E14CB-84CC-4678-BFA9-A4F654F20BE8}">
          <x14:formula1>
            <xm:f>Engine!$H$5:$H$7</xm:f>
          </x14:formula1>
          <xm:sqref>D6 D8 F8 F6 H6 H8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3725-DEAB-4292-9AB0-5614E9EC5C3D}">
  <sheetPr>
    <tabColor rgb="FF996633"/>
  </sheetPr>
  <dimension ref="B1:L77"/>
  <sheetViews>
    <sheetView zoomScaleNormal="100" workbookViewId="0">
      <selection activeCell="E4" sqref="E4"/>
    </sheetView>
  </sheetViews>
  <sheetFormatPr defaultColWidth="8.7265625" defaultRowHeight="14.5" x14ac:dyDescent="0.35"/>
  <cols>
    <col min="1" max="1" width="1.453125" style="96" customWidth="1"/>
    <col min="2" max="2" width="2.7265625" style="96" customWidth="1"/>
    <col min="3" max="3" width="4.453125" style="96" customWidth="1"/>
    <col min="4" max="4" width="87.1796875" style="96" customWidth="1"/>
    <col min="5" max="5" width="86.7265625" style="157" customWidth="1"/>
    <col min="6" max="6" width="2.7265625" style="96" customWidth="1"/>
    <col min="7" max="7" width="1.453125" style="96" customWidth="1"/>
    <col min="8" max="9" width="8.7265625" style="96"/>
    <col min="10" max="10" width="1.453125" style="96" customWidth="1"/>
    <col min="11" max="12" width="8.7265625" style="96"/>
    <col min="13" max="13" width="1.453125" style="96" customWidth="1"/>
    <col min="14" max="16384" width="8.7265625" style="96"/>
  </cols>
  <sheetData>
    <row r="1" spans="2:12" ht="7.5" customHeight="1" x14ac:dyDescent="0.35"/>
    <row r="2" spans="2:12" ht="14.5" customHeight="1" x14ac:dyDescent="0.35">
      <c r="B2" s="17"/>
      <c r="C2" s="18"/>
      <c r="D2" s="18"/>
      <c r="E2" s="158"/>
      <c r="F2" s="20"/>
    </row>
    <row r="3" spans="2:12" ht="29.5" customHeight="1" x14ac:dyDescent="0.35">
      <c r="B3" s="25"/>
      <c r="C3" s="363" t="s">
        <v>255</v>
      </c>
      <c r="D3" s="364"/>
      <c r="E3" s="159" t="s">
        <v>23</v>
      </c>
      <c r="F3" s="28"/>
      <c r="H3" s="343" t="s">
        <v>62</v>
      </c>
      <c r="I3" s="344"/>
      <c r="J3" s="15"/>
      <c r="K3" s="345" t="s">
        <v>1</v>
      </c>
      <c r="L3" s="346"/>
    </row>
    <row r="4" spans="2:12" ht="20.5" customHeight="1" x14ac:dyDescent="0.35">
      <c r="B4" s="25"/>
      <c r="C4" s="360" t="s">
        <v>38</v>
      </c>
      <c r="D4" s="160" t="str">
        <f>ING!C6</f>
        <v>Vegetative Pathogens / Spores</v>
      </c>
      <c r="E4" s="124"/>
      <c r="F4" s="28"/>
    </row>
    <row r="5" spans="2:12" ht="20.5" customHeight="1" x14ac:dyDescent="0.35">
      <c r="B5" s="25"/>
      <c r="C5" s="361"/>
      <c r="D5" s="160" t="str">
        <f>ING!C7</f>
        <v>Parasites</v>
      </c>
      <c r="E5" s="125"/>
      <c r="F5" s="28"/>
    </row>
    <row r="6" spans="2:12" ht="20.5" customHeight="1" x14ac:dyDescent="0.35">
      <c r="B6" s="161"/>
      <c r="C6" s="362"/>
      <c r="D6" s="160" t="str">
        <f>ING!C8</f>
        <v>Other (Manually Enter)</v>
      </c>
      <c r="E6" s="124"/>
      <c r="F6" s="162"/>
    </row>
    <row r="7" spans="2:12" ht="20.5" customHeight="1" x14ac:dyDescent="0.35">
      <c r="B7" s="161"/>
      <c r="C7" s="365" t="s">
        <v>40</v>
      </c>
      <c r="D7" s="163" t="str">
        <f>ING!C12</f>
        <v>Antibiotics</v>
      </c>
      <c r="E7" s="126"/>
      <c r="F7" s="162"/>
    </row>
    <row r="8" spans="2:12" ht="20.5" customHeight="1" x14ac:dyDescent="0.35">
      <c r="B8" s="161"/>
      <c r="C8" s="366"/>
      <c r="D8" s="163" t="str">
        <f>ING!C13</f>
        <v>Natural Toxins</v>
      </c>
      <c r="E8" s="127"/>
      <c r="F8" s="162"/>
    </row>
    <row r="9" spans="2:12" ht="20.5" customHeight="1" x14ac:dyDescent="0.35">
      <c r="B9" s="161"/>
      <c r="C9" s="366"/>
      <c r="D9" s="163" t="str">
        <f>ING!C14</f>
        <v>Pesticides</v>
      </c>
      <c r="E9" s="127"/>
      <c r="F9" s="162"/>
    </row>
    <row r="10" spans="2:12" ht="20.5" customHeight="1" x14ac:dyDescent="0.35">
      <c r="B10" s="161"/>
      <c r="C10" s="366"/>
      <c r="D10" s="163" t="str">
        <f>ING!C15</f>
        <v>Milk</v>
      </c>
      <c r="E10" s="127"/>
      <c r="F10" s="162"/>
    </row>
    <row r="11" spans="2:12" ht="20.5" customHeight="1" x14ac:dyDescent="0.35">
      <c r="B11" s="161"/>
      <c r="C11" s="366"/>
      <c r="D11" s="163" t="str">
        <f>ING!C16</f>
        <v>Soy</v>
      </c>
      <c r="E11" s="127"/>
      <c r="F11" s="162"/>
    </row>
    <row r="12" spans="2:12" ht="20.5" customHeight="1" x14ac:dyDescent="0.35">
      <c r="B12" s="161"/>
      <c r="C12" s="366"/>
      <c r="D12" s="163" t="str">
        <f>ING!C17</f>
        <v>Peanuts</v>
      </c>
      <c r="E12" s="127"/>
      <c r="F12" s="162"/>
    </row>
    <row r="13" spans="2:12" ht="20.5" customHeight="1" x14ac:dyDescent="0.35">
      <c r="B13" s="161"/>
      <c r="C13" s="366"/>
      <c r="D13" s="163" t="str">
        <f>ING!C18</f>
        <v>Tree Nuts</v>
      </c>
      <c r="E13" s="127"/>
      <c r="F13" s="162"/>
    </row>
    <row r="14" spans="2:12" ht="20.5" customHeight="1" x14ac:dyDescent="0.35">
      <c r="B14" s="161"/>
      <c r="C14" s="366"/>
      <c r="D14" s="163" t="str">
        <f>ING!C19</f>
        <v>Wheat</v>
      </c>
      <c r="E14" s="127"/>
      <c r="F14" s="162"/>
    </row>
    <row r="15" spans="2:12" ht="20.5" customHeight="1" x14ac:dyDescent="0.35">
      <c r="B15" s="161"/>
      <c r="C15" s="366"/>
      <c r="D15" s="163" t="str">
        <f>ING!C20</f>
        <v>Egg</v>
      </c>
      <c r="E15" s="127"/>
      <c r="F15" s="162"/>
    </row>
    <row r="16" spans="2:12" ht="20.5" customHeight="1" x14ac:dyDescent="0.35">
      <c r="B16" s="161"/>
      <c r="C16" s="366"/>
      <c r="D16" s="163" t="str">
        <f>ING!C21</f>
        <v>Fish</v>
      </c>
      <c r="E16" s="127"/>
      <c r="F16" s="162"/>
    </row>
    <row r="17" spans="2:6" ht="20.5" customHeight="1" x14ac:dyDescent="0.35">
      <c r="B17" s="161"/>
      <c r="C17" s="366"/>
      <c r="D17" s="163" t="str">
        <f>ING!C22</f>
        <v>Crustacean</v>
      </c>
      <c r="E17" s="126"/>
      <c r="F17" s="162"/>
    </row>
    <row r="18" spans="2:6" ht="20.5" customHeight="1" x14ac:dyDescent="0.35">
      <c r="B18" s="161"/>
      <c r="C18" s="366"/>
      <c r="D18" s="163" t="str">
        <f>ING!C23</f>
        <v>Sesame</v>
      </c>
      <c r="E18" s="127"/>
      <c r="F18" s="162"/>
    </row>
    <row r="19" spans="2:6" ht="20.5" customHeight="1" x14ac:dyDescent="0.35">
      <c r="B19" s="161"/>
      <c r="C19" s="366"/>
      <c r="D19" s="163" t="str">
        <f>ING!C24</f>
        <v>Unapproved Additives</v>
      </c>
      <c r="E19" s="126"/>
      <c r="F19" s="162"/>
    </row>
    <row r="20" spans="2:6" ht="20.5" customHeight="1" x14ac:dyDescent="0.35">
      <c r="B20" s="161"/>
      <c r="C20" s="366"/>
      <c r="D20" s="163" t="str">
        <f>ING!C25</f>
        <v>Radiological</v>
      </c>
      <c r="E20" s="126"/>
      <c r="F20" s="162"/>
    </row>
    <row r="21" spans="2:6" ht="20.5" customHeight="1" x14ac:dyDescent="0.35">
      <c r="B21" s="161"/>
      <c r="C21" s="366"/>
      <c r="D21" s="163" t="str">
        <f>ING!C26</f>
        <v>Decomposition</v>
      </c>
      <c r="E21" s="126"/>
      <c r="F21" s="162"/>
    </row>
    <row r="22" spans="2:6" ht="20.5" customHeight="1" x14ac:dyDescent="0.35">
      <c r="B22" s="161"/>
      <c r="C22" s="367"/>
      <c r="D22" s="163" t="str">
        <f>ING!C27</f>
        <v>Other (Manually Enter)</v>
      </c>
      <c r="E22" s="126"/>
      <c r="F22" s="162"/>
    </row>
    <row r="23" spans="2:6" ht="20.5" customHeight="1" x14ac:dyDescent="0.35">
      <c r="B23" s="161"/>
      <c r="C23" s="368" t="s">
        <v>256</v>
      </c>
      <c r="D23" s="164" t="str">
        <f>ING!C31</f>
        <v>Metal</v>
      </c>
      <c r="E23" s="128"/>
      <c r="F23" s="162"/>
    </row>
    <row r="24" spans="2:6" ht="20.5" customHeight="1" x14ac:dyDescent="0.35">
      <c r="B24" s="161"/>
      <c r="C24" s="369"/>
      <c r="D24" s="164" t="str">
        <f>ING!C32</f>
        <v>Other (Manually Enter)</v>
      </c>
      <c r="E24" s="128"/>
      <c r="F24" s="162"/>
    </row>
    <row r="25" spans="2:6" ht="15" customHeight="1" x14ac:dyDescent="0.35">
      <c r="B25" s="122"/>
      <c r="C25" s="69"/>
      <c r="D25" s="69"/>
      <c r="E25" s="165"/>
      <c r="F25" s="123"/>
    </row>
    <row r="26" spans="2:6" ht="7.5" customHeight="1" x14ac:dyDescent="0.35"/>
    <row r="27" spans="2:6" x14ac:dyDescent="0.35">
      <c r="B27" s="17"/>
      <c r="C27" s="18"/>
      <c r="D27" s="18"/>
      <c r="E27" s="158"/>
      <c r="F27" s="20"/>
    </row>
    <row r="28" spans="2:6" ht="26" x14ac:dyDescent="0.35">
      <c r="B28" s="25"/>
      <c r="C28" s="363" t="s">
        <v>152</v>
      </c>
      <c r="D28" s="364"/>
      <c r="E28" s="166" t="s">
        <v>23</v>
      </c>
      <c r="F28" s="28"/>
    </row>
    <row r="29" spans="2:6" ht="29.15" customHeight="1" x14ac:dyDescent="0.35">
      <c r="B29" s="25"/>
      <c r="C29" s="358" t="str">
        <f>'Prod Pkg'!C6</f>
        <v>Considering all you know about the supplier material or service's characteristics, process, packaging, or transportation how difficult would it be to tamper with the product or service?</v>
      </c>
      <c r="D29" s="359"/>
      <c r="E29" s="129"/>
      <c r="F29" s="28"/>
    </row>
    <row r="30" spans="2:6" ht="14.15" customHeight="1" x14ac:dyDescent="0.35">
      <c r="B30" s="25"/>
      <c r="C30" s="358" t="str">
        <f>'Prod Pkg'!C7</f>
        <v>For materials: is the packaging tamper evident?</v>
      </c>
      <c r="D30" s="359"/>
      <c r="E30" s="130"/>
      <c r="F30" s="28"/>
    </row>
    <row r="31" spans="2:6" ht="30.65" customHeight="1" x14ac:dyDescent="0.35">
      <c r="B31" s="161"/>
      <c r="C31" s="358" t="str">
        <f>'Prod Pkg'!C9</f>
        <v>Is the supplied material or service provided directly from the company or through a third party agent or broker?</v>
      </c>
      <c r="D31" s="359"/>
      <c r="E31" s="129"/>
      <c r="F31" s="162"/>
    </row>
    <row r="32" spans="2:6" x14ac:dyDescent="0.35">
      <c r="B32" s="161"/>
      <c r="C32" s="358" t="str">
        <f>'Prod Pkg'!C10</f>
        <v>Is the source of the material or service foreign or domestic?</v>
      </c>
      <c r="D32" s="359"/>
      <c r="E32" s="130"/>
      <c r="F32" s="162"/>
    </row>
    <row r="33" spans="2:6" x14ac:dyDescent="0.35">
      <c r="B33" s="161"/>
      <c r="C33" s="358" t="str">
        <f>'Prod Pkg'!C11</f>
        <v>Is the source of the material or service approved?</v>
      </c>
      <c r="D33" s="359"/>
      <c r="E33" s="129"/>
      <c r="F33" s="162"/>
    </row>
    <row r="34" spans="2:6" x14ac:dyDescent="0.35">
      <c r="B34" s="161"/>
      <c r="C34" s="358" t="str">
        <f>'Prod Pkg'!C12</f>
        <v>Are there special regulatory requirements for the material or service?</v>
      </c>
      <c r="D34" s="359"/>
      <c r="E34" s="129"/>
      <c r="F34" s="162"/>
    </row>
    <row r="35" spans="2:6" x14ac:dyDescent="0.35">
      <c r="B35" s="161"/>
      <c r="C35" s="358" t="str">
        <f>'Prod Pkg'!C14</f>
        <v>Is the supplied material shipped direct from the supplying facility to the manufacturing facility?</v>
      </c>
      <c r="D35" s="359"/>
      <c r="E35" s="129"/>
      <c r="F35" s="162"/>
    </row>
    <row r="36" spans="2:6" x14ac:dyDescent="0.35">
      <c r="B36" s="161"/>
      <c r="C36" s="358" t="str">
        <f>'Prod Pkg'!C15</f>
        <v>Is the supplied material stored in a third party warehouse (3PL) prior to receipt?</v>
      </c>
      <c r="D36" s="359"/>
      <c r="E36" s="129"/>
      <c r="F36" s="162"/>
    </row>
    <row r="37" spans="2:6" x14ac:dyDescent="0.35">
      <c r="B37" s="161"/>
      <c r="C37" s="358" t="str">
        <f>'Prod Pkg'!C16</f>
        <v>Will the supplied material be shipped in one full load or will the load be less than full load (LTL)?</v>
      </c>
      <c r="D37" s="359"/>
      <c r="E37" s="129"/>
      <c r="F37" s="162"/>
    </row>
    <row r="38" spans="2:6" x14ac:dyDescent="0.35">
      <c r="B38" s="161"/>
      <c r="C38" s="358" t="str">
        <f>'Prod Pkg'!C17</f>
        <v>Is the supplied material subject to abuse (temperature, humidity, etc.)  during transportation?</v>
      </c>
      <c r="D38" s="359"/>
      <c r="E38" s="129"/>
      <c r="F38" s="162"/>
    </row>
    <row r="39" spans="2:6" ht="34" customHeight="1" x14ac:dyDescent="0.35">
      <c r="B39" s="161"/>
      <c r="C39" s="358" t="str">
        <f>'Prod Pkg'!C19</f>
        <v>Are other allergens manufactured in the same facility as the supplied ingredient or is the service provider exposed to other allergens?</v>
      </c>
      <c r="D39" s="359"/>
      <c r="E39" s="129"/>
      <c r="F39" s="162"/>
    </row>
    <row r="40" spans="2:6" x14ac:dyDescent="0.35">
      <c r="B40" s="161"/>
      <c r="C40" s="358" t="str">
        <f>'Prod Pkg'!C20</f>
        <v>Are other allergens manufactured on the same production line as the supplied ingredient?</v>
      </c>
      <c r="D40" s="359"/>
      <c r="E40" s="129"/>
      <c r="F40" s="162"/>
    </row>
    <row r="41" spans="2:6" ht="32.15" customHeight="1" x14ac:dyDescent="0.35">
      <c r="B41" s="161"/>
      <c r="C41" s="358" t="str">
        <f>'Prod Pkg'!C21</f>
        <v>Are sensitive or high risk products processed in the same facility as the supplied ingredient or is the service provider exposed to high risk products?</v>
      </c>
      <c r="D41" s="359"/>
      <c r="E41" s="129"/>
      <c r="F41" s="162"/>
    </row>
    <row r="42" spans="2:6" x14ac:dyDescent="0.35">
      <c r="B42" s="161"/>
      <c r="C42" s="358" t="str">
        <f>'Prod Pkg'!C22</f>
        <v>Are sensitive or high risk products processed on the same production line as the supplied ingredient?</v>
      </c>
      <c r="D42" s="359"/>
      <c r="E42" s="130"/>
      <c r="F42" s="162"/>
    </row>
    <row r="43" spans="2:6" x14ac:dyDescent="0.35">
      <c r="B43" s="161"/>
      <c r="C43" s="358" t="str">
        <f>'Prod Pkg'!C23</f>
        <v>Does the material employ primary packaging only or does it utilize a secondary package also?</v>
      </c>
      <c r="D43" s="359"/>
      <c r="E43" s="129"/>
      <c r="F43" s="162"/>
    </row>
    <row r="44" spans="2:6" ht="37" customHeight="1" x14ac:dyDescent="0.35">
      <c r="B44" s="161"/>
      <c r="C44" s="358" t="str">
        <f>'Prod Pkg'!C25</f>
        <v>Is the manufacturing operation essentially automated where all processes are automated, manual where all processes are essentially completed by hand, or a mixture of both automated and manual?</v>
      </c>
      <c r="D44" s="359"/>
      <c r="E44" s="130"/>
      <c r="F44" s="162"/>
    </row>
    <row r="45" spans="2:6" ht="48" customHeight="1" x14ac:dyDescent="0.35">
      <c r="B45" s="161"/>
      <c r="C45" s="358" t="str">
        <f>'Prod Pkg'!C26</f>
        <v>Will the material be manufactured in a "Closed" system with no exposure to environment (cream, milk, etc.)), an "Open" system with extended exposure to the environment (brine tank, cheese vat, etc.) or "Limited" exposure to the environment (shredding, slicing, etc.)?</v>
      </c>
      <c r="D45" s="359"/>
      <c r="E45" s="130"/>
      <c r="F45" s="162"/>
    </row>
    <row r="46" spans="2:6" x14ac:dyDescent="0.35">
      <c r="B46" s="122"/>
      <c r="C46" s="69"/>
      <c r="D46" s="69"/>
      <c r="E46" s="165"/>
      <c r="F46" s="123"/>
    </row>
    <row r="47" spans="2:6" ht="7.5" customHeight="1" x14ac:dyDescent="0.35"/>
    <row r="48" spans="2:6" x14ac:dyDescent="0.35">
      <c r="B48" s="17"/>
      <c r="C48" s="18"/>
      <c r="D48" s="18"/>
      <c r="E48" s="158"/>
      <c r="F48" s="20"/>
    </row>
    <row r="49" spans="2:6" ht="26" x14ac:dyDescent="0.35">
      <c r="B49" s="25"/>
      <c r="C49" s="363" t="s">
        <v>198</v>
      </c>
      <c r="D49" s="364"/>
      <c r="E49" s="166" t="s">
        <v>23</v>
      </c>
      <c r="F49" s="28"/>
    </row>
    <row r="50" spans="2:6" ht="16" customHeight="1" x14ac:dyDescent="0.35">
      <c r="B50" s="25"/>
      <c r="C50" s="358" t="str">
        <f>'Audit Reg'!C6</f>
        <v>Is the manufacturing facility GFSI certified?</v>
      </c>
      <c r="D50" s="359"/>
      <c r="E50" s="129"/>
      <c r="F50" s="28"/>
    </row>
    <row r="51" spans="2:6" ht="16" customHeight="1" x14ac:dyDescent="0.35">
      <c r="B51" s="25"/>
      <c r="C51" s="358" t="str">
        <f>'Audit Reg'!C7</f>
        <v>What was the last GFSI audit score?  (0-100% or N/A)</v>
      </c>
      <c r="D51" s="359"/>
      <c r="E51" s="130"/>
      <c r="F51" s="28"/>
    </row>
    <row r="52" spans="2:6" ht="16" customHeight="1" x14ac:dyDescent="0.35">
      <c r="B52" s="161"/>
      <c r="C52" s="358" t="str">
        <f>'Audit Reg'!C8</f>
        <v>Has the Manufacturing Facility been audited by a Third Party?</v>
      </c>
      <c r="D52" s="359"/>
      <c r="E52" s="129"/>
      <c r="F52" s="162"/>
    </row>
    <row r="53" spans="2:6" ht="16" customHeight="1" x14ac:dyDescent="0.35">
      <c r="B53" s="161"/>
      <c r="C53" s="358" t="str">
        <f>'Audit Reg'!C9</f>
        <v>Has the Manufacturing Facility been audited within the last 12 months?</v>
      </c>
      <c r="D53" s="359"/>
      <c r="E53" s="130"/>
      <c r="F53" s="162"/>
    </row>
    <row r="54" spans="2:6" ht="16" customHeight="1" x14ac:dyDescent="0.35">
      <c r="B54" s="161"/>
      <c r="C54" s="358" t="str">
        <f>'Audit Reg'!C10</f>
        <v>Does the Manufacturing Facility plan to become GFSI certified?</v>
      </c>
      <c r="D54" s="359"/>
      <c r="E54" s="129"/>
      <c r="F54" s="162"/>
    </row>
    <row r="55" spans="2:6" ht="16" customHeight="1" x14ac:dyDescent="0.35">
      <c r="B55" s="161"/>
      <c r="C55" s="358" t="str">
        <f>'Audit Reg'!C11</f>
        <v>Has a Third Party Audit identified significant deficiencies?</v>
      </c>
      <c r="D55" s="359"/>
      <c r="E55" s="129"/>
      <c r="F55" s="162"/>
    </row>
    <row r="56" spans="2:6" ht="16" customHeight="1" x14ac:dyDescent="0.35">
      <c r="B56" s="161"/>
      <c r="C56" s="358" t="str">
        <f>'Audit Reg'!C13</f>
        <v>How many food safety complaints have been issued in the last 12 months?</v>
      </c>
      <c r="D56" s="359"/>
      <c r="E56" s="129"/>
      <c r="F56" s="162"/>
    </row>
    <row r="57" spans="2:6" ht="16" customHeight="1" x14ac:dyDescent="0.35">
      <c r="B57" s="161"/>
      <c r="C57" s="358" t="str">
        <f>'Audit Reg'!C14</f>
        <v>Would the food safety issues be classified as minor, major, or significant?</v>
      </c>
      <c r="D57" s="359"/>
      <c r="E57" s="129"/>
      <c r="F57" s="162"/>
    </row>
    <row r="58" spans="2:6" ht="16" customHeight="1" x14ac:dyDescent="0.35">
      <c r="B58" s="161"/>
      <c r="C58" s="358" t="str">
        <f>'Audit Reg'!C15</f>
        <v>Have there been critical nonconformance or product hold issues recently?</v>
      </c>
      <c r="D58" s="359"/>
      <c r="E58" s="129"/>
      <c r="F58" s="162"/>
    </row>
    <row r="59" spans="2:6" ht="30.65" customHeight="1" x14ac:dyDescent="0.35">
      <c r="B59" s="161"/>
      <c r="C59" s="358" t="str">
        <f>'Audit Reg'!C17</f>
        <v>How many FDA Form 483s, warning letters or other significant Regulatory (i.e. USDA) findings have been issued to the facility or service provider within the last 12 months?</v>
      </c>
      <c r="D59" s="359"/>
      <c r="E59" s="129"/>
      <c r="F59" s="162"/>
    </row>
    <row r="60" spans="2:6" ht="16" customHeight="1" x14ac:dyDescent="0.35">
      <c r="B60" s="161"/>
      <c r="C60" s="358" t="str">
        <f>'Audit Reg'!C18</f>
        <v>Has the facility had 1 or more Class 1 recalls within the last 24 months?</v>
      </c>
      <c r="D60" s="359"/>
      <c r="E60" s="129"/>
      <c r="F60" s="162"/>
    </row>
    <row r="61" spans="2:6" ht="16" customHeight="1" x14ac:dyDescent="0.35">
      <c r="B61" s="161"/>
      <c r="C61" s="358" t="str">
        <f>'Audit Reg'!C19</f>
        <v>How many Class II recalls or Class III recalls has the facility experienced within the last 24 months?</v>
      </c>
      <c r="D61" s="359"/>
      <c r="E61" s="129"/>
      <c r="F61" s="162"/>
    </row>
    <row r="62" spans="2:6" ht="16" customHeight="1" x14ac:dyDescent="0.35">
      <c r="B62" s="161"/>
      <c r="C62" s="358" t="str">
        <f>'Audit Reg'!C20</f>
        <v>How many withdrawals has the facility experienced within the last 24 months?</v>
      </c>
      <c r="D62" s="359"/>
      <c r="E62" s="129"/>
      <c r="F62" s="162"/>
    </row>
    <row r="63" spans="2:6" ht="16" customHeight="1" x14ac:dyDescent="0.35">
      <c r="B63" s="161"/>
      <c r="C63" s="358" t="str">
        <f>'Audit Reg'!C22</f>
        <v>How would the manufacturing facility or service provider security practices be characterized?</v>
      </c>
      <c r="D63" s="359"/>
      <c r="E63" s="130"/>
      <c r="F63" s="162"/>
    </row>
    <row r="64" spans="2:6" ht="16" customHeight="1" x14ac:dyDescent="0.35">
      <c r="B64" s="161"/>
      <c r="C64" s="358" t="str">
        <f>'Audit Reg'!C23</f>
        <v>How would the manufacturing facilities environmental monitoring program be characterized?</v>
      </c>
      <c r="D64" s="359"/>
      <c r="E64" s="129"/>
      <c r="F64" s="162"/>
    </row>
    <row r="65" spans="2:6" ht="16" customHeight="1" x14ac:dyDescent="0.35">
      <c r="B65" s="161"/>
      <c r="C65" s="358" t="str">
        <f>'Audit Reg'!C24</f>
        <v>How would the facility or service provider willingness  to share data be characterized?</v>
      </c>
      <c r="D65" s="359"/>
      <c r="E65" s="130"/>
      <c r="F65" s="162"/>
    </row>
    <row r="66" spans="2:6" x14ac:dyDescent="0.35">
      <c r="B66" s="122"/>
      <c r="C66" s="69"/>
      <c r="D66" s="69"/>
      <c r="E66" s="165"/>
      <c r="F66" s="123"/>
    </row>
    <row r="67" spans="2:6" ht="7.5" customHeight="1" x14ac:dyDescent="0.35"/>
    <row r="68" spans="2:6" x14ac:dyDescent="0.35">
      <c r="B68" s="17"/>
      <c r="C68" s="18"/>
      <c r="D68" s="18"/>
      <c r="E68" s="158"/>
      <c r="F68" s="20"/>
    </row>
    <row r="69" spans="2:6" ht="26" x14ac:dyDescent="0.35">
      <c r="B69" s="25"/>
      <c r="C69" s="363" t="s">
        <v>57</v>
      </c>
      <c r="D69" s="364"/>
      <c r="E69" s="166" t="s">
        <v>23</v>
      </c>
      <c r="F69" s="28"/>
    </row>
    <row r="70" spans="2:6" ht="19" customHeight="1" x14ac:dyDescent="0.35">
      <c r="B70" s="25"/>
      <c r="C70" s="358" t="str">
        <f>Climate!C6</f>
        <v>Does the supplier have a food fraud program?</v>
      </c>
      <c r="D70" s="359"/>
      <c r="E70" s="129"/>
      <c r="F70" s="28"/>
    </row>
    <row r="71" spans="2:6" ht="19" customHeight="1" x14ac:dyDescent="0.35">
      <c r="B71" s="25"/>
      <c r="C71" s="358" t="str">
        <f>Climate!C8</f>
        <v>Does the supplier have a food defense program?</v>
      </c>
      <c r="D71" s="359"/>
      <c r="E71" s="129"/>
      <c r="F71" s="28"/>
    </row>
    <row r="72" spans="2:6" ht="16" customHeight="1" x14ac:dyDescent="0.35">
      <c r="B72" s="25"/>
      <c r="C72" s="358" t="str">
        <f>Climate!C10</f>
        <v>What is the status of the supplier's labor history?</v>
      </c>
      <c r="D72" s="359"/>
      <c r="E72" s="129"/>
      <c r="F72" s="28"/>
    </row>
    <row r="73" spans="2:6" ht="16" customHeight="1" x14ac:dyDescent="0.35">
      <c r="B73" s="25"/>
      <c r="C73" s="358" t="str">
        <f>Climate!C12</f>
        <v>What is the status of the supplier's credit worthiness?</v>
      </c>
      <c r="D73" s="359"/>
      <c r="E73" s="130"/>
      <c r="F73" s="28"/>
    </row>
    <row r="74" spans="2:6" ht="32.5" customHeight="1" x14ac:dyDescent="0.35">
      <c r="B74" s="161"/>
      <c r="C74" s="358" t="str">
        <f>Climate!C14</f>
        <v>What is the evaluation of the supplier's technical resources and/or manufacturing experience needed to implement and support the food safety program?</v>
      </c>
      <c r="D74" s="359"/>
      <c r="E74" s="129"/>
      <c r="F74" s="162"/>
    </row>
    <row r="75" spans="2:6" ht="32.5" customHeight="1" x14ac:dyDescent="0.35">
      <c r="B75" s="161"/>
      <c r="C75" s="358" t="str">
        <f>Climate!C16</f>
        <v>What is the evaluation of the supplier's  sophistication of equipment and/or processes needed to support the food safety program?</v>
      </c>
      <c r="D75" s="359"/>
      <c r="E75" s="130"/>
      <c r="F75" s="162"/>
    </row>
    <row r="76" spans="2:6" ht="32.5" customHeight="1" x14ac:dyDescent="0.35">
      <c r="B76" s="161"/>
      <c r="C76" s="358" t="str">
        <f>Climate!C18</f>
        <v>What is the evaluation of the supplier's building or toolkit(s) construction, layout, and design needed to promote the food safety program?</v>
      </c>
      <c r="D76" s="359"/>
      <c r="E76" s="129"/>
      <c r="F76" s="162"/>
    </row>
    <row r="77" spans="2:6" x14ac:dyDescent="0.35">
      <c r="B77" s="122"/>
      <c r="C77" s="69"/>
      <c r="D77" s="69"/>
      <c r="E77" s="165"/>
      <c r="F77" s="123"/>
    </row>
  </sheetData>
  <sheetProtection algorithmName="SHA-512" hashValue="/fCjH+YvZ4ZJfuVrqAzVLWv8fwrbG705dxOqtOoDqm958+JeQPvQf3UORD1WLD7IDeQG6vfOXcyFZN+fuLdMWQ==" saltValue="Xp1qUDDY66dHo4Ng0WMVQQ==" spinCount="100000" sheet="1" objects="1" scenarios="1" formatRows="0" selectLockedCells="1"/>
  <mergeCells count="49">
    <mergeCell ref="C74:D74"/>
    <mergeCell ref="C75:D75"/>
    <mergeCell ref="C76:D76"/>
    <mergeCell ref="C64:D64"/>
    <mergeCell ref="C65:D65"/>
    <mergeCell ref="C69:D69"/>
    <mergeCell ref="C72:D72"/>
    <mergeCell ref="C73:D73"/>
    <mergeCell ref="C70:D70"/>
    <mergeCell ref="C71:D71"/>
    <mergeCell ref="C63:D63"/>
    <mergeCell ref="C52:D52"/>
    <mergeCell ref="C53:D53"/>
    <mergeCell ref="C54:D54"/>
    <mergeCell ref="C55:D55"/>
    <mergeCell ref="C56:D56"/>
    <mergeCell ref="C57:D57"/>
    <mergeCell ref="C58:D58"/>
    <mergeCell ref="C59:D59"/>
    <mergeCell ref="C60:D60"/>
    <mergeCell ref="C61:D61"/>
    <mergeCell ref="C62:D62"/>
    <mergeCell ref="C51:D51"/>
    <mergeCell ref="C37:D37"/>
    <mergeCell ref="C38:D38"/>
    <mergeCell ref="C39:D39"/>
    <mergeCell ref="C40:D40"/>
    <mergeCell ref="C41:D41"/>
    <mergeCell ref="C42:D42"/>
    <mergeCell ref="C43:D43"/>
    <mergeCell ref="C44:D44"/>
    <mergeCell ref="C45:D45"/>
    <mergeCell ref="C49:D49"/>
    <mergeCell ref="C50:D50"/>
    <mergeCell ref="H3:I3"/>
    <mergeCell ref="K3:L3"/>
    <mergeCell ref="C34:D34"/>
    <mergeCell ref="C35:D35"/>
    <mergeCell ref="C36:D36"/>
    <mergeCell ref="C4:C6"/>
    <mergeCell ref="C3:D3"/>
    <mergeCell ref="C7:C22"/>
    <mergeCell ref="C23:C24"/>
    <mergeCell ref="C28:D28"/>
    <mergeCell ref="C29:D29"/>
    <mergeCell ref="C30:D30"/>
    <mergeCell ref="C31:D31"/>
    <mergeCell ref="C32:D32"/>
    <mergeCell ref="C33:D33"/>
  </mergeCells>
  <hyperlinks>
    <hyperlink ref="H3:I3" location="DASH!A1" display="DASHBOARD" xr:uid="{1AB895E1-F4F9-42B3-A5CB-1999BDBD51C0}"/>
    <hyperlink ref="K3:L3" location="GPS!A1" display="GPS" xr:uid="{9C045CA1-5670-4FFA-B8D3-DDD1BE91CABD}"/>
  </hyperlink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562D-86ED-4B91-859A-CD3F2D07DF2D}">
  <sheetPr>
    <tabColor rgb="FF996633"/>
  </sheetPr>
  <dimension ref="B1:K20"/>
  <sheetViews>
    <sheetView zoomScaleNormal="100" workbookViewId="0">
      <selection activeCell="D4" sqref="D4"/>
    </sheetView>
  </sheetViews>
  <sheetFormatPr defaultColWidth="8.7265625" defaultRowHeight="14.5" x14ac:dyDescent="0.35"/>
  <cols>
    <col min="1" max="1" width="1.453125" style="96" customWidth="1"/>
    <col min="2" max="2" width="2.7265625" style="96" customWidth="1"/>
    <col min="3" max="3" width="4.453125" style="96" customWidth="1"/>
    <col min="4" max="4" width="87.1796875" style="96" customWidth="1"/>
    <col min="5" max="5" width="2.7265625" style="96" customWidth="1"/>
    <col min="6" max="6" width="1.453125" style="96" customWidth="1"/>
    <col min="7" max="8" width="8.7265625" style="96"/>
    <col min="9" max="9" width="1.453125" style="96" customWidth="1"/>
    <col min="10" max="11" width="8.7265625" style="96"/>
    <col min="12" max="12" width="1.453125" style="96" customWidth="1"/>
    <col min="13" max="16384" width="8.7265625" style="96"/>
  </cols>
  <sheetData>
    <row r="1" spans="2:11" ht="7.5" customHeight="1" x14ac:dyDescent="0.35"/>
    <row r="2" spans="2:11" ht="14.5" customHeight="1" x14ac:dyDescent="0.35">
      <c r="B2" s="17"/>
      <c r="C2" s="18"/>
      <c r="D2" s="18"/>
      <c r="E2" s="20"/>
    </row>
    <row r="3" spans="2:11" ht="29.5" customHeight="1" x14ac:dyDescent="0.35">
      <c r="B3" s="25"/>
      <c r="C3" s="363" t="s">
        <v>257</v>
      </c>
      <c r="D3" s="373"/>
      <c r="E3" s="28"/>
      <c r="G3" s="374" t="s">
        <v>62</v>
      </c>
      <c r="H3" s="375"/>
      <c r="I3" s="15"/>
      <c r="J3" s="376" t="s">
        <v>1</v>
      </c>
      <c r="K3" s="377"/>
    </row>
    <row r="4" spans="2:11" ht="20.5" customHeight="1" x14ac:dyDescent="0.35">
      <c r="B4" s="25"/>
      <c r="C4" s="378" t="s">
        <v>258</v>
      </c>
      <c r="D4" s="167"/>
      <c r="E4" s="28"/>
    </row>
    <row r="5" spans="2:11" ht="20.5" customHeight="1" x14ac:dyDescent="0.35">
      <c r="B5" s="25"/>
      <c r="C5" s="379"/>
      <c r="D5" s="167"/>
      <c r="E5" s="28"/>
    </row>
    <row r="6" spans="2:11" ht="20.5" customHeight="1" x14ac:dyDescent="0.35">
      <c r="B6" s="25"/>
      <c r="C6" s="379"/>
      <c r="D6" s="167"/>
      <c r="E6" s="28"/>
    </row>
    <row r="7" spans="2:11" ht="20.5" customHeight="1" x14ac:dyDescent="0.35">
      <c r="B7" s="25"/>
      <c r="C7" s="379"/>
      <c r="D7" s="167"/>
      <c r="E7" s="28"/>
    </row>
    <row r="8" spans="2:11" ht="20.5" customHeight="1" x14ac:dyDescent="0.35">
      <c r="B8" s="161"/>
      <c r="C8" s="380"/>
      <c r="D8" s="167"/>
      <c r="E8" s="162"/>
    </row>
    <row r="9" spans="2:11" ht="20.5" customHeight="1" x14ac:dyDescent="0.35">
      <c r="B9" s="161"/>
      <c r="C9" s="370" t="s">
        <v>259</v>
      </c>
      <c r="D9" s="168"/>
      <c r="E9" s="162"/>
    </row>
    <row r="10" spans="2:11" ht="20.5" customHeight="1" x14ac:dyDescent="0.35">
      <c r="B10" s="161"/>
      <c r="C10" s="371"/>
      <c r="D10" s="168"/>
      <c r="E10" s="162"/>
    </row>
    <row r="11" spans="2:11" ht="20.5" customHeight="1" x14ac:dyDescent="0.35">
      <c r="B11" s="161"/>
      <c r="C11" s="371"/>
      <c r="D11" s="168"/>
      <c r="E11" s="162"/>
    </row>
    <row r="12" spans="2:11" ht="20.5" customHeight="1" x14ac:dyDescent="0.35">
      <c r="B12" s="161"/>
      <c r="C12" s="371"/>
      <c r="D12" s="168"/>
      <c r="E12" s="162"/>
    </row>
    <row r="13" spans="2:11" ht="20.5" customHeight="1" x14ac:dyDescent="0.35">
      <c r="B13" s="161"/>
      <c r="C13" s="371"/>
      <c r="D13" s="168"/>
      <c r="E13" s="162"/>
    </row>
    <row r="14" spans="2:11" ht="20.5" customHeight="1" x14ac:dyDescent="0.35">
      <c r="B14" s="161"/>
      <c r="C14" s="370" t="s">
        <v>260</v>
      </c>
      <c r="D14" s="168"/>
      <c r="E14" s="162"/>
    </row>
    <row r="15" spans="2:11" ht="20.5" customHeight="1" x14ac:dyDescent="0.35">
      <c r="B15" s="161"/>
      <c r="C15" s="371"/>
      <c r="D15" s="168"/>
      <c r="E15" s="162"/>
    </row>
    <row r="16" spans="2:11" ht="20.5" customHeight="1" x14ac:dyDescent="0.35">
      <c r="B16" s="161"/>
      <c r="C16" s="371"/>
      <c r="D16" s="168"/>
      <c r="E16" s="162"/>
    </row>
    <row r="17" spans="2:5" ht="20.5" customHeight="1" x14ac:dyDescent="0.35">
      <c r="B17" s="161"/>
      <c r="C17" s="371"/>
      <c r="D17" s="168"/>
      <c r="E17" s="162"/>
    </row>
    <row r="18" spans="2:5" ht="20.5" customHeight="1" x14ac:dyDescent="0.35">
      <c r="B18" s="161"/>
      <c r="C18" s="372"/>
      <c r="D18" s="168"/>
      <c r="E18" s="162"/>
    </row>
    <row r="19" spans="2:5" ht="15" customHeight="1" x14ac:dyDescent="0.35">
      <c r="B19" s="122"/>
      <c r="C19" s="69"/>
      <c r="D19" s="69"/>
      <c r="E19" s="123"/>
    </row>
    <row r="20" spans="2:5" ht="7.5" customHeight="1" x14ac:dyDescent="0.35"/>
  </sheetData>
  <sheetProtection formatRows="0" selectLockedCells="1"/>
  <mergeCells count="6">
    <mergeCell ref="C14:C18"/>
    <mergeCell ref="C3:D3"/>
    <mergeCell ref="G3:H3"/>
    <mergeCell ref="J3:K3"/>
    <mergeCell ref="C4:C8"/>
    <mergeCell ref="C9:C13"/>
  </mergeCells>
  <hyperlinks>
    <hyperlink ref="G3:H3" location="DASH!A1" display="DASHBOARD" xr:uid="{BC815048-C2C0-49A5-9E86-2E40E0249A71}"/>
    <hyperlink ref="J3:K3" location="GPS!A1" display="GPS" xr:uid="{BBC9C90A-7D77-4B3A-891F-7F79C966AF00}"/>
  </hyperlink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B66E-56C2-4E15-A418-A88B48BB6973}">
  <sheetPr>
    <tabColor rgb="FF996633"/>
  </sheetPr>
  <dimension ref="B1:Q23"/>
  <sheetViews>
    <sheetView zoomScaleNormal="100" workbookViewId="0">
      <selection activeCell="C5" sqref="C5"/>
    </sheetView>
  </sheetViews>
  <sheetFormatPr defaultColWidth="8.7265625" defaultRowHeight="14.5" x14ac:dyDescent="0.35"/>
  <cols>
    <col min="1" max="1" width="1.453125" style="96" customWidth="1"/>
    <col min="2" max="2" width="2.7265625" style="96" customWidth="1"/>
    <col min="3" max="3" width="4.54296875" style="96" customWidth="1"/>
    <col min="4" max="4" width="78.7265625" style="96" customWidth="1"/>
    <col min="5" max="5" width="14" style="97" customWidth="1"/>
    <col min="6" max="6" width="14" style="16" customWidth="1"/>
    <col min="7" max="7" width="14" style="97" customWidth="1"/>
    <col min="8" max="8" width="14" style="16" customWidth="1"/>
    <col min="9" max="9" width="14" style="97" customWidth="1"/>
    <col min="10" max="10" width="14" style="16" customWidth="1"/>
    <col min="11" max="11" width="2.7265625" style="96" customWidth="1"/>
    <col min="12" max="12" width="1.453125" style="96" customWidth="1"/>
    <col min="13" max="14" width="8.7265625" style="96"/>
    <col min="15" max="15" width="1.453125" style="96" customWidth="1"/>
    <col min="16" max="17" width="8.7265625" style="96"/>
    <col min="18" max="18" width="1.453125" style="96" customWidth="1"/>
    <col min="19" max="16384" width="8.7265625" style="96"/>
  </cols>
  <sheetData>
    <row r="1" spans="2:17" ht="7.5" customHeight="1" x14ac:dyDescent="0.35"/>
    <row r="2" spans="2:17" ht="15.65" customHeight="1" x14ac:dyDescent="0.35">
      <c r="B2" s="17"/>
      <c r="C2" s="18"/>
      <c r="D2" s="18"/>
      <c r="E2" s="19"/>
      <c r="F2" s="19"/>
      <c r="G2" s="19"/>
      <c r="H2" s="19"/>
      <c r="I2" s="19"/>
      <c r="J2" s="19"/>
      <c r="K2" s="20"/>
    </row>
    <row r="3" spans="2:17" ht="32.5" customHeight="1" x14ac:dyDescent="0.35">
      <c r="B3" s="25"/>
      <c r="C3" s="381" t="s">
        <v>261</v>
      </c>
      <c r="D3" s="382"/>
      <c r="E3" s="383" t="s">
        <v>262</v>
      </c>
      <c r="F3" s="384"/>
      <c r="G3" s="383" t="s">
        <v>263</v>
      </c>
      <c r="H3" s="384"/>
      <c r="I3" s="243" t="s">
        <v>264</v>
      </c>
      <c r="J3" s="385"/>
      <c r="K3" s="28"/>
      <c r="M3" s="343" t="s">
        <v>62</v>
      </c>
      <c r="N3" s="344"/>
      <c r="O3" s="15"/>
      <c r="P3" s="345" t="s">
        <v>1</v>
      </c>
      <c r="Q3" s="346"/>
    </row>
    <row r="4" spans="2:17" ht="26" x14ac:dyDescent="0.35">
      <c r="B4" s="25"/>
      <c r="C4" s="133" t="s">
        <v>265</v>
      </c>
      <c r="D4" s="131" t="s">
        <v>266</v>
      </c>
      <c r="E4" s="134" t="s">
        <v>267</v>
      </c>
      <c r="F4" s="135" t="s">
        <v>268</v>
      </c>
      <c r="G4" s="134" t="s">
        <v>267</v>
      </c>
      <c r="H4" s="135" t="s">
        <v>268</v>
      </c>
      <c r="I4" s="132" t="s">
        <v>267</v>
      </c>
      <c r="J4" s="133" t="s">
        <v>268</v>
      </c>
      <c r="K4" s="28"/>
    </row>
    <row r="5" spans="2:17" ht="28.5" customHeight="1" x14ac:dyDescent="0.35">
      <c r="B5" s="25"/>
      <c r="C5" s="146"/>
      <c r="D5" s="144"/>
      <c r="E5" s="137"/>
      <c r="F5" s="138"/>
      <c r="G5" s="137"/>
      <c r="H5" s="138"/>
      <c r="I5" s="139"/>
      <c r="J5" s="140"/>
      <c r="K5" s="28"/>
    </row>
    <row r="6" spans="2:17" ht="28.5" customHeight="1" x14ac:dyDescent="0.35">
      <c r="B6" s="25"/>
      <c r="C6" s="136"/>
      <c r="D6" s="145"/>
      <c r="E6" s="143"/>
      <c r="F6" s="141"/>
      <c r="G6" s="143"/>
      <c r="H6" s="141"/>
      <c r="I6" s="143"/>
      <c r="J6" s="142"/>
      <c r="K6" s="28"/>
    </row>
    <row r="7" spans="2:17" ht="28.5" customHeight="1" x14ac:dyDescent="0.35">
      <c r="B7" s="25"/>
      <c r="C7" s="146"/>
      <c r="D7" s="144"/>
      <c r="E7" s="137"/>
      <c r="F7" s="138"/>
      <c r="G7" s="137"/>
      <c r="H7" s="138"/>
      <c r="I7" s="139"/>
      <c r="J7" s="140"/>
      <c r="K7" s="28"/>
    </row>
    <row r="8" spans="2:17" ht="28.5" customHeight="1" x14ac:dyDescent="0.35">
      <c r="B8" s="25"/>
      <c r="C8" s="136"/>
      <c r="D8" s="145"/>
      <c r="E8" s="143"/>
      <c r="F8" s="141"/>
      <c r="G8" s="143"/>
      <c r="H8" s="141"/>
      <c r="I8" s="143"/>
      <c r="J8" s="142"/>
      <c r="K8" s="28"/>
    </row>
    <row r="9" spans="2:17" ht="28.5" customHeight="1" x14ac:dyDescent="0.35">
      <c r="B9" s="25"/>
      <c r="C9" s="146"/>
      <c r="D9" s="144"/>
      <c r="E9" s="137"/>
      <c r="F9" s="138"/>
      <c r="G9" s="137"/>
      <c r="H9" s="138"/>
      <c r="I9" s="139"/>
      <c r="J9" s="140"/>
      <c r="K9" s="28"/>
    </row>
    <row r="10" spans="2:17" ht="28.5" customHeight="1" x14ac:dyDescent="0.35">
      <c r="B10" s="25"/>
      <c r="C10" s="136"/>
      <c r="D10" s="145"/>
      <c r="E10" s="143"/>
      <c r="F10" s="141"/>
      <c r="G10" s="143"/>
      <c r="H10" s="141"/>
      <c r="I10" s="143"/>
      <c r="J10" s="142"/>
      <c r="K10" s="28"/>
    </row>
    <row r="11" spans="2:17" ht="28.5" customHeight="1" x14ac:dyDescent="0.35">
      <c r="B11" s="25"/>
      <c r="C11" s="146"/>
      <c r="D11" s="144"/>
      <c r="E11" s="137"/>
      <c r="F11" s="138"/>
      <c r="G11" s="137"/>
      <c r="H11" s="138"/>
      <c r="I11" s="139"/>
      <c r="J11" s="140"/>
      <c r="K11" s="28"/>
    </row>
    <row r="12" spans="2:17" ht="28.5" customHeight="1" x14ac:dyDescent="0.35">
      <c r="B12" s="25"/>
      <c r="C12" s="136"/>
      <c r="D12" s="145"/>
      <c r="E12" s="143"/>
      <c r="F12" s="141"/>
      <c r="G12" s="143"/>
      <c r="H12" s="141"/>
      <c r="I12" s="143"/>
      <c r="J12" s="142"/>
      <c r="K12" s="28"/>
    </row>
    <row r="13" spans="2:17" ht="28.5" customHeight="1" x14ac:dyDescent="0.35">
      <c r="B13" s="25"/>
      <c r="C13" s="146"/>
      <c r="D13" s="144"/>
      <c r="E13" s="137"/>
      <c r="F13" s="138"/>
      <c r="G13" s="137"/>
      <c r="H13" s="138"/>
      <c r="I13" s="139"/>
      <c r="J13" s="140"/>
      <c r="K13" s="28"/>
    </row>
    <row r="14" spans="2:17" ht="28.5" customHeight="1" x14ac:dyDescent="0.35">
      <c r="B14" s="25"/>
      <c r="C14" s="136"/>
      <c r="D14" s="145"/>
      <c r="E14" s="143"/>
      <c r="F14" s="141"/>
      <c r="G14" s="143"/>
      <c r="H14" s="141"/>
      <c r="I14" s="143"/>
      <c r="J14" s="142"/>
      <c r="K14" s="28"/>
    </row>
    <row r="15" spans="2:17" ht="28.5" customHeight="1" x14ac:dyDescent="0.35">
      <c r="B15" s="25"/>
      <c r="C15" s="146"/>
      <c r="D15" s="144"/>
      <c r="E15" s="137"/>
      <c r="F15" s="138"/>
      <c r="G15" s="137"/>
      <c r="H15" s="138"/>
      <c r="I15" s="139"/>
      <c r="J15" s="140"/>
      <c r="K15" s="28"/>
    </row>
    <row r="16" spans="2:17" ht="28.5" customHeight="1" x14ac:dyDescent="0.35">
      <c r="B16" s="25"/>
      <c r="C16" s="136"/>
      <c r="D16" s="145"/>
      <c r="E16" s="143"/>
      <c r="F16" s="141"/>
      <c r="G16" s="143"/>
      <c r="H16" s="141"/>
      <c r="I16" s="143"/>
      <c r="J16" s="142"/>
      <c r="K16" s="28"/>
    </row>
    <row r="17" spans="2:11" ht="28.5" customHeight="1" x14ac:dyDescent="0.35">
      <c r="B17" s="25"/>
      <c r="C17" s="146"/>
      <c r="D17" s="144"/>
      <c r="E17" s="137"/>
      <c r="F17" s="138"/>
      <c r="G17" s="137"/>
      <c r="H17" s="138"/>
      <c r="I17" s="139"/>
      <c r="J17" s="140"/>
      <c r="K17" s="28"/>
    </row>
    <row r="18" spans="2:11" ht="28.5" customHeight="1" x14ac:dyDescent="0.35">
      <c r="B18" s="25"/>
      <c r="C18" s="136"/>
      <c r="D18" s="145"/>
      <c r="E18" s="143"/>
      <c r="F18" s="141"/>
      <c r="G18" s="143"/>
      <c r="H18" s="141"/>
      <c r="I18" s="143"/>
      <c r="J18" s="142"/>
      <c r="K18" s="28"/>
    </row>
    <row r="19" spans="2:11" ht="28.5" customHeight="1" x14ac:dyDescent="0.35">
      <c r="B19" s="25"/>
      <c r="C19" s="146"/>
      <c r="D19" s="144"/>
      <c r="E19" s="137"/>
      <c r="F19" s="138"/>
      <c r="G19" s="137"/>
      <c r="H19" s="138"/>
      <c r="I19" s="139"/>
      <c r="J19" s="140"/>
      <c r="K19" s="28"/>
    </row>
    <row r="20" spans="2:11" ht="28.5" customHeight="1" x14ac:dyDescent="0.35">
      <c r="B20" s="25"/>
      <c r="C20" s="136"/>
      <c r="D20" s="145"/>
      <c r="E20" s="143"/>
      <c r="F20" s="141"/>
      <c r="G20" s="143"/>
      <c r="H20" s="141"/>
      <c r="I20" s="143"/>
      <c r="J20" s="142"/>
      <c r="K20" s="28"/>
    </row>
    <row r="21" spans="2:11" ht="28.5" customHeight="1" x14ac:dyDescent="0.35">
      <c r="B21" s="25"/>
      <c r="C21" s="146"/>
      <c r="D21" s="144"/>
      <c r="E21" s="137"/>
      <c r="F21" s="138"/>
      <c r="G21" s="137"/>
      <c r="H21" s="138"/>
      <c r="I21" s="139"/>
      <c r="J21" s="140"/>
      <c r="K21" s="28"/>
    </row>
    <row r="22" spans="2:11" ht="28.5" customHeight="1" x14ac:dyDescent="0.35">
      <c r="B22" s="25"/>
      <c r="C22" s="136"/>
      <c r="D22" s="145"/>
      <c r="E22" s="143"/>
      <c r="F22" s="141"/>
      <c r="G22" s="143"/>
      <c r="H22" s="141"/>
      <c r="I22" s="143"/>
      <c r="J22" s="142"/>
      <c r="K22" s="28"/>
    </row>
    <row r="23" spans="2:11" x14ac:dyDescent="0.35">
      <c r="B23" s="68"/>
      <c r="C23" s="87"/>
      <c r="D23" s="87"/>
      <c r="E23" s="94"/>
      <c r="F23" s="94"/>
      <c r="G23" s="94"/>
      <c r="H23" s="94"/>
      <c r="I23" s="94"/>
      <c r="J23" s="94"/>
      <c r="K23" s="71"/>
    </row>
  </sheetData>
  <sheetProtection selectLockedCells="1"/>
  <mergeCells count="6">
    <mergeCell ref="P3:Q3"/>
    <mergeCell ref="C3:D3"/>
    <mergeCell ref="E3:F3"/>
    <mergeCell ref="G3:H3"/>
    <mergeCell ref="I3:J3"/>
    <mergeCell ref="M3:N3"/>
  </mergeCells>
  <hyperlinks>
    <hyperlink ref="M3:N3" location="DASH!A1" display="DASHBOARD" xr:uid="{68EC1196-694D-41B9-B5C2-1214F918BD00}"/>
    <hyperlink ref="P3:Q3" location="GPS!A1" display="GPS" xr:uid="{C25B5031-0CC1-4AFD-85AB-176B1A3192C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7714-1906-42E0-8DBE-46B263B0DBC2}">
  <sheetPr codeName="Sheet10"/>
  <dimension ref="B2:AN45"/>
  <sheetViews>
    <sheetView topLeftCell="A13" zoomScaleNormal="100" workbookViewId="0">
      <selection activeCell="K31" sqref="K31"/>
    </sheetView>
  </sheetViews>
  <sheetFormatPr defaultColWidth="8.7265625" defaultRowHeight="14.5" x14ac:dyDescent="0.35"/>
  <cols>
    <col min="1" max="2" width="3.453125" customWidth="1"/>
    <col min="3" max="3" width="1" customWidth="1"/>
    <col min="4" max="4" width="18.1796875" customWidth="1"/>
    <col min="5" max="19" width="13.54296875" customWidth="1"/>
    <col min="20" max="21" width="11.453125" customWidth="1"/>
    <col min="22" max="36" width="11.54296875" style="83" customWidth="1"/>
  </cols>
  <sheetData>
    <row r="2" spans="2:31" x14ac:dyDescent="0.35">
      <c r="B2" s="349" t="s">
        <v>65</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1"/>
    </row>
    <row r="4" spans="2:31" x14ac:dyDescent="0.35">
      <c r="B4" s="387" t="s">
        <v>269</v>
      </c>
      <c r="C4" s="10"/>
      <c r="D4" s="11" t="s">
        <v>270</v>
      </c>
      <c r="E4" s="11" t="s">
        <v>67</v>
      </c>
      <c r="F4" s="11" t="s">
        <v>271</v>
      </c>
      <c r="G4" s="11" t="s">
        <v>96</v>
      </c>
      <c r="H4" s="11" t="s">
        <v>272</v>
      </c>
      <c r="I4" s="11" t="s">
        <v>132</v>
      </c>
      <c r="J4" s="11" t="s">
        <v>273</v>
      </c>
      <c r="K4" s="386" t="s">
        <v>17</v>
      </c>
      <c r="L4" s="386"/>
      <c r="M4" s="386"/>
      <c r="N4" s="386"/>
      <c r="O4" s="386"/>
      <c r="P4" s="386"/>
      <c r="Q4" s="386"/>
      <c r="R4" s="386"/>
      <c r="S4" s="386"/>
      <c r="T4" s="386" t="s">
        <v>274</v>
      </c>
      <c r="U4" s="386"/>
      <c r="V4" s="386"/>
      <c r="W4" s="386"/>
      <c r="X4" s="386"/>
      <c r="Y4" s="386"/>
      <c r="Z4" s="386"/>
      <c r="AA4" s="386" t="s">
        <v>21</v>
      </c>
      <c r="AB4" s="386"/>
      <c r="AC4" s="386"/>
      <c r="AD4" s="386"/>
      <c r="AE4" s="386"/>
    </row>
    <row r="5" spans="2:31" x14ac:dyDescent="0.35">
      <c r="B5" s="388"/>
      <c r="D5" t="s">
        <v>32</v>
      </c>
      <c r="E5" t="s">
        <v>81</v>
      </c>
      <c r="F5" t="s">
        <v>95</v>
      </c>
      <c r="G5" t="s">
        <v>129</v>
      </c>
      <c r="H5" t="s">
        <v>116</v>
      </c>
      <c r="I5" t="s">
        <v>134</v>
      </c>
      <c r="J5" t="s">
        <v>275</v>
      </c>
      <c r="K5" t="s">
        <v>157</v>
      </c>
      <c r="L5" t="s">
        <v>160</v>
      </c>
      <c r="M5" t="s">
        <v>159</v>
      </c>
      <c r="N5" t="s">
        <v>160</v>
      </c>
      <c r="O5" t="s">
        <v>161</v>
      </c>
      <c r="P5" t="s">
        <v>162</v>
      </c>
      <c r="Q5" t="s">
        <v>177</v>
      </c>
      <c r="R5" t="s">
        <v>164</v>
      </c>
      <c r="S5" t="s">
        <v>181</v>
      </c>
      <c r="T5" t="s">
        <v>116</v>
      </c>
      <c r="U5" t="s">
        <v>116</v>
      </c>
      <c r="V5" s="83">
        <v>0</v>
      </c>
      <c r="W5" s="83" t="s">
        <v>92</v>
      </c>
      <c r="X5" s="83" t="s">
        <v>210</v>
      </c>
      <c r="Y5" s="83" t="s">
        <v>205</v>
      </c>
      <c r="Z5" s="83" t="s">
        <v>203</v>
      </c>
      <c r="AA5" s="83" t="s">
        <v>236</v>
      </c>
      <c r="AB5" s="83" t="s">
        <v>233</v>
      </c>
      <c r="AC5" s="83" t="s">
        <v>238</v>
      </c>
      <c r="AD5" s="83" t="s">
        <v>239</v>
      </c>
      <c r="AE5" s="83" t="s">
        <v>234</v>
      </c>
    </row>
    <row r="6" spans="2:31" x14ac:dyDescent="0.35">
      <c r="B6" s="388"/>
      <c r="D6" t="s">
        <v>276</v>
      </c>
      <c r="E6" t="s">
        <v>80</v>
      </c>
      <c r="F6" t="s">
        <v>92</v>
      </c>
      <c r="G6" t="s">
        <v>127</v>
      </c>
      <c r="H6" t="s">
        <v>115</v>
      </c>
      <c r="I6" t="s">
        <v>135</v>
      </c>
      <c r="K6" t="s">
        <v>176</v>
      </c>
      <c r="L6" t="s">
        <v>158</v>
      </c>
      <c r="M6" t="s">
        <v>169</v>
      </c>
      <c r="N6" t="s">
        <v>170</v>
      </c>
      <c r="O6" t="s">
        <v>171</v>
      </c>
      <c r="P6" t="s">
        <v>172</v>
      </c>
      <c r="Q6" t="s">
        <v>180</v>
      </c>
      <c r="R6" t="s">
        <v>178</v>
      </c>
      <c r="S6" t="s">
        <v>165</v>
      </c>
      <c r="T6" t="s">
        <v>115</v>
      </c>
      <c r="U6" t="s">
        <v>115</v>
      </c>
      <c r="V6" s="83">
        <v>1</v>
      </c>
      <c r="W6" s="83" t="s">
        <v>90</v>
      </c>
      <c r="X6" s="83" t="s">
        <v>176</v>
      </c>
      <c r="Y6" s="83" t="s">
        <v>202</v>
      </c>
      <c r="Z6" s="83" t="s">
        <v>206</v>
      </c>
      <c r="AA6" s="83" t="s">
        <v>243</v>
      </c>
      <c r="AB6" s="83" t="s">
        <v>245</v>
      </c>
      <c r="AC6" s="83" t="s">
        <v>202</v>
      </c>
      <c r="AD6" s="83" t="s">
        <v>202</v>
      </c>
      <c r="AE6" s="83" t="s">
        <v>176</v>
      </c>
    </row>
    <row r="7" spans="2:31" x14ac:dyDescent="0.35">
      <c r="B7" s="388"/>
      <c r="D7" t="s">
        <v>277</v>
      </c>
      <c r="E7" t="s">
        <v>79</v>
      </c>
      <c r="F7" t="s">
        <v>90</v>
      </c>
      <c r="H7" t="s">
        <v>168</v>
      </c>
      <c r="K7" t="s">
        <v>167</v>
      </c>
      <c r="L7" t="s">
        <v>168</v>
      </c>
      <c r="M7" t="s">
        <v>168</v>
      </c>
      <c r="N7" t="s">
        <v>168</v>
      </c>
      <c r="O7" t="s">
        <v>168</v>
      </c>
      <c r="P7" t="s">
        <v>168</v>
      </c>
      <c r="Q7" t="s">
        <v>163</v>
      </c>
      <c r="R7" t="s">
        <v>173</v>
      </c>
      <c r="S7" t="s">
        <v>174</v>
      </c>
      <c r="T7" t="s">
        <v>208</v>
      </c>
      <c r="U7" t="s">
        <v>201</v>
      </c>
      <c r="V7" s="83" t="s">
        <v>209</v>
      </c>
      <c r="W7" s="83" t="s">
        <v>213</v>
      </c>
      <c r="X7" s="83" t="s">
        <v>216</v>
      </c>
      <c r="Y7" s="83" t="s">
        <v>211</v>
      </c>
      <c r="Z7" s="83" t="s">
        <v>214</v>
      </c>
      <c r="AA7" s="83" t="s">
        <v>208</v>
      </c>
      <c r="AB7" s="83" t="s">
        <v>237</v>
      </c>
      <c r="AC7" s="83" t="s">
        <v>174</v>
      </c>
      <c r="AD7" s="83" t="s">
        <v>174</v>
      </c>
      <c r="AE7" s="83" t="s">
        <v>174</v>
      </c>
    </row>
    <row r="8" spans="2:31" x14ac:dyDescent="0.35">
      <c r="B8" s="388"/>
      <c r="D8" t="s">
        <v>278</v>
      </c>
      <c r="E8" t="s">
        <v>78</v>
      </c>
      <c r="F8" t="s">
        <v>85</v>
      </c>
      <c r="K8" t="s">
        <v>168</v>
      </c>
      <c r="Q8" t="s">
        <v>168</v>
      </c>
      <c r="R8" t="s">
        <v>168</v>
      </c>
      <c r="S8" t="s">
        <v>168</v>
      </c>
      <c r="T8" t="s">
        <v>168</v>
      </c>
      <c r="U8" t="s">
        <v>168</v>
      </c>
      <c r="V8" s="83" t="s">
        <v>208</v>
      </c>
      <c r="W8" s="83" t="s">
        <v>168</v>
      </c>
      <c r="X8" s="83" t="s">
        <v>208</v>
      </c>
      <c r="Y8" s="83" t="s">
        <v>208</v>
      </c>
      <c r="Z8" s="83" t="s">
        <v>168</v>
      </c>
      <c r="AA8" s="83" t="s">
        <v>168</v>
      </c>
      <c r="AB8" s="83" t="s">
        <v>241</v>
      </c>
      <c r="AC8" s="83" t="s">
        <v>208</v>
      </c>
      <c r="AD8" s="83" t="s">
        <v>208</v>
      </c>
      <c r="AE8" s="83" t="s">
        <v>208</v>
      </c>
    </row>
    <row r="9" spans="2:31" x14ac:dyDescent="0.35">
      <c r="B9" s="388"/>
      <c r="D9" t="s">
        <v>279</v>
      </c>
      <c r="V9" s="83" t="s">
        <v>168</v>
      </c>
      <c r="X9" s="83" t="s">
        <v>168</v>
      </c>
      <c r="Y9" s="83" t="s">
        <v>168</v>
      </c>
      <c r="AB9" s="83" t="s">
        <v>208</v>
      </c>
      <c r="AC9" s="83" t="s">
        <v>168</v>
      </c>
      <c r="AD9" s="83" t="s">
        <v>168</v>
      </c>
      <c r="AE9" s="83" t="s">
        <v>168</v>
      </c>
    </row>
    <row r="10" spans="2:31" x14ac:dyDescent="0.35">
      <c r="B10" s="388"/>
      <c r="D10" t="s">
        <v>280</v>
      </c>
      <c r="AB10" s="83" t="s">
        <v>168</v>
      </c>
    </row>
    <row r="11" spans="2:31" x14ac:dyDescent="0.35">
      <c r="B11" s="389"/>
      <c r="C11" s="12"/>
      <c r="D11" s="12" t="s">
        <v>281</v>
      </c>
      <c r="E11" s="12"/>
      <c r="F11" s="12"/>
      <c r="G11" s="12"/>
      <c r="H11" s="12"/>
      <c r="I11" s="12"/>
      <c r="J11" s="12"/>
      <c r="K11" s="12"/>
      <c r="L11" s="12"/>
      <c r="M11" s="12"/>
      <c r="N11" s="12"/>
      <c r="O11" s="12"/>
      <c r="P11" s="12"/>
    </row>
    <row r="12" spans="2:31" x14ac:dyDescent="0.35">
      <c r="B12" s="387" t="s">
        <v>282</v>
      </c>
      <c r="C12" s="10"/>
      <c r="D12" s="11" t="s">
        <v>283</v>
      </c>
      <c r="E12" s="10"/>
      <c r="F12" s="10"/>
      <c r="G12" s="10"/>
      <c r="H12" s="10"/>
      <c r="I12" s="10"/>
      <c r="J12" s="10"/>
      <c r="K12" s="10"/>
      <c r="L12" s="10"/>
      <c r="M12" s="10"/>
      <c r="N12" s="10"/>
      <c r="O12" s="10"/>
      <c r="P12" s="10"/>
      <c r="Q12" s="10"/>
      <c r="R12" s="10"/>
      <c r="S12" s="10"/>
      <c r="T12" s="10"/>
      <c r="U12" s="10"/>
      <c r="V12" s="95"/>
      <c r="W12" s="95"/>
      <c r="X12" s="95"/>
      <c r="Y12" s="95"/>
      <c r="Z12" s="95"/>
      <c r="AA12" s="95"/>
      <c r="AB12" s="95"/>
      <c r="AC12" s="95"/>
      <c r="AD12" s="95"/>
      <c r="AE12" s="95"/>
    </row>
    <row r="13" spans="2:31" x14ac:dyDescent="0.35">
      <c r="B13" s="388"/>
      <c r="E13" s="14" t="s">
        <v>38</v>
      </c>
      <c r="F13" s="14" t="s">
        <v>38</v>
      </c>
      <c r="G13" s="14" t="s">
        <v>40</v>
      </c>
      <c r="H13" s="14" t="s">
        <v>40</v>
      </c>
      <c r="I13" s="14" t="s">
        <v>42</v>
      </c>
      <c r="J13" s="14" t="s">
        <v>42</v>
      </c>
      <c r="K13" s="14" t="s">
        <v>44</v>
      </c>
      <c r="L13" s="14" t="s">
        <v>44</v>
      </c>
    </row>
    <row r="14" spans="2:31" x14ac:dyDescent="0.35">
      <c r="B14" s="388"/>
      <c r="E14" s="14" t="s">
        <v>35</v>
      </c>
      <c r="F14" s="14" t="s">
        <v>36</v>
      </c>
      <c r="G14" s="14" t="s">
        <v>35</v>
      </c>
      <c r="H14" s="14" t="s">
        <v>36</v>
      </c>
      <c r="I14" s="14" t="s">
        <v>35</v>
      </c>
      <c r="J14" s="14" t="s">
        <v>36</v>
      </c>
      <c r="K14" s="14" t="s">
        <v>35</v>
      </c>
      <c r="L14" s="14" t="s">
        <v>36</v>
      </c>
    </row>
    <row r="15" spans="2:31" x14ac:dyDescent="0.35">
      <c r="B15" s="388"/>
      <c r="D15" t="s">
        <v>279</v>
      </c>
      <c r="E15" s="102" t="str">
        <f>EQUIP!H9</f>
        <v>-</v>
      </c>
      <c r="F15" s="102" t="str">
        <f>EQUIP!J9</f>
        <v>-</v>
      </c>
      <c r="G15" s="102" t="str">
        <f>EQUIP!H28</f>
        <v>-</v>
      </c>
      <c r="H15" s="102" t="str">
        <f>EQUIP!J28</f>
        <v>-</v>
      </c>
      <c r="I15" s="102" t="str">
        <f>EQUIP!H33</f>
        <v>-</v>
      </c>
      <c r="J15" s="102" t="str">
        <f>EQUIP!J33</f>
        <v>-</v>
      </c>
      <c r="K15" s="102" t="str">
        <f>EQUIP!H34</f>
        <v>-</v>
      </c>
      <c r="L15" s="102" t="str">
        <f>EQUIP!J34</f>
        <v>-</v>
      </c>
    </row>
    <row r="16" spans="2:31" x14ac:dyDescent="0.35">
      <c r="B16" s="388"/>
      <c r="D16" t="s">
        <v>276</v>
      </c>
      <c r="E16" s="102" t="str">
        <f>ING!H9</f>
        <v>-</v>
      </c>
      <c r="F16" s="103" t="str">
        <f>ING!N9</f>
        <v>-</v>
      </c>
      <c r="G16" s="103" t="str">
        <f>ING!H28</f>
        <v>-</v>
      </c>
      <c r="H16" s="103" t="str">
        <f>ING!N28</f>
        <v>-</v>
      </c>
      <c r="I16" s="103" t="str">
        <f>ING!H33</f>
        <v>-</v>
      </c>
      <c r="J16" s="103" t="str">
        <f>ING!N33</f>
        <v>-</v>
      </c>
      <c r="K16" s="103" t="str">
        <f>ING!H34</f>
        <v>-</v>
      </c>
      <c r="L16" s="103" t="str">
        <f>ING!N34</f>
        <v>-</v>
      </c>
    </row>
    <row r="17" spans="2:37" x14ac:dyDescent="0.35">
      <c r="B17" s="388"/>
      <c r="D17" t="s">
        <v>281</v>
      </c>
      <c r="E17" s="102" t="str">
        <f>OTHER!H9</f>
        <v>-</v>
      </c>
      <c r="F17" s="102" t="str">
        <f>OTHER!J9</f>
        <v>-</v>
      </c>
      <c r="G17" s="102" t="str">
        <f>OTHER!H28</f>
        <v>-</v>
      </c>
      <c r="H17" s="102" t="str">
        <f>OTHER!J28</f>
        <v>-</v>
      </c>
      <c r="I17" s="102" t="str">
        <f>OTHER!H33</f>
        <v>-</v>
      </c>
      <c r="J17" s="102" t="str">
        <f>OTHER!J33</f>
        <v>-</v>
      </c>
      <c r="K17" s="102" t="str">
        <f>OTHER!H34</f>
        <v>-</v>
      </c>
      <c r="L17" s="102" t="str">
        <f>OTHER!J34</f>
        <v>-</v>
      </c>
    </row>
    <row r="18" spans="2:37" x14ac:dyDescent="0.35">
      <c r="B18" s="388"/>
      <c r="D18" t="s">
        <v>278</v>
      </c>
      <c r="E18" s="102" t="str">
        <f>PKG!H9</f>
        <v>-</v>
      </c>
      <c r="F18" s="102" t="str">
        <f>PKG!J9</f>
        <v>-</v>
      </c>
      <c r="G18" s="102" t="str">
        <f>PKG!H28</f>
        <v>-</v>
      </c>
      <c r="H18" s="102" t="str">
        <f>PKG!J28</f>
        <v>-</v>
      </c>
      <c r="I18" s="102" t="str">
        <f>PKG!H33</f>
        <v>-</v>
      </c>
      <c r="J18" s="102" t="str">
        <f>PKG!J33</f>
        <v>-</v>
      </c>
      <c r="K18" s="102" t="str">
        <f>PKG!H34</f>
        <v>-</v>
      </c>
      <c r="L18" s="102" t="str">
        <f>PKG!J34</f>
        <v>-</v>
      </c>
    </row>
    <row r="19" spans="2:37" x14ac:dyDescent="0.35">
      <c r="B19" s="388"/>
      <c r="D19" t="s">
        <v>284</v>
      </c>
      <c r="E19" s="103" t="str">
        <f>PFR!H9</f>
        <v>-</v>
      </c>
      <c r="F19" s="102" t="str">
        <f>PFR!J9</f>
        <v>-</v>
      </c>
      <c r="G19" s="103" t="str">
        <f>PFR!H28</f>
        <v>-</v>
      </c>
      <c r="H19" s="102" t="str">
        <f>PFR!J28</f>
        <v>-</v>
      </c>
      <c r="I19" s="103" t="str">
        <f>PFR!H33</f>
        <v>-</v>
      </c>
      <c r="J19" s="102" t="str">
        <f>PFR!J33</f>
        <v>-</v>
      </c>
      <c r="K19" s="103" t="str">
        <f>PFR!H34</f>
        <v>-</v>
      </c>
      <c r="L19" s="102" t="str">
        <f>PFR!J34</f>
        <v>-</v>
      </c>
    </row>
    <row r="20" spans="2:37" x14ac:dyDescent="0.35">
      <c r="B20" s="388"/>
      <c r="D20" t="s">
        <v>32</v>
      </c>
      <c r="E20" s="104" t="s">
        <v>285</v>
      </c>
      <c r="F20" s="104" t="s">
        <v>285</v>
      </c>
      <c r="G20" s="104" t="s">
        <v>285</v>
      </c>
      <c r="H20" s="104" t="s">
        <v>285</v>
      </c>
      <c r="I20" s="104" t="s">
        <v>285</v>
      </c>
      <c r="J20" s="104" t="s">
        <v>285</v>
      </c>
      <c r="K20" s="104" t="s">
        <v>285</v>
      </c>
      <c r="L20" s="104" t="s">
        <v>285</v>
      </c>
    </row>
    <row r="21" spans="2:37" x14ac:dyDescent="0.35">
      <c r="B21" s="388"/>
      <c r="D21" t="s">
        <v>280</v>
      </c>
      <c r="E21" s="102" t="str">
        <f>SERVICE!H9</f>
        <v>-</v>
      </c>
      <c r="F21" s="102" t="str">
        <f>SERVICE!J9</f>
        <v>-</v>
      </c>
      <c r="G21" s="102" t="str">
        <f>SERVICE!H28</f>
        <v>-</v>
      </c>
      <c r="H21" s="102" t="str">
        <f>SERVICE!J28</f>
        <v>-</v>
      </c>
      <c r="I21" s="102" t="str">
        <f>SERVICE!H33</f>
        <v>-</v>
      </c>
      <c r="J21" s="102" t="str">
        <f>SERVICE!J33</f>
        <v>-</v>
      </c>
      <c r="K21" s="102" t="str">
        <f>SERVICE!H34</f>
        <v>-</v>
      </c>
      <c r="L21" s="102" t="str">
        <f>SERVICE!J34</f>
        <v>-</v>
      </c>
    </row>
    <row r="22" spans="2:37" x14ac:dyDescent="0.35">
      <c r="B22" s="388"/>
    </row>
    <row r="23" spans="2:37" x14ac:dyDescent="0.35">
      <c r="B23" s="388"/>
      <c r="D23" s="13" t="s">
        <v>286</v>
      </c>
    </row>
    <row r="24" spans="2:37" x14ac:dyDescent="0.35">
      <c r="B24" s="388"/>
      <c r="D24" s="105" t="str">
        <f>DASH!D4</f>
        <v>Select</v>
      </c>
    </row>
    <row r="25" spans="2:37" x14ac:dyDescent="0.35">
      <c r="B25" s="388"/>
    </row>
    <row r="26" spans="2:37" x14ac:dyDescent="0.35">
      <c r="B26" s="388"/>
      <c r="D26" s="13" t="s">
        <v>287</v>
      </c>
      <c r="H26" s="13" t="s">
        <v>288</v>
      </c>
      <c r="K26" s="13" t="s">
        <v>289</v>
      </c>
      <c r="T26" s="83"/>
      <c r="U26" s="83"/>
      <c r="AI26"/>
      <c r="AJ26"/>
    </row>
    <row r="27" spans="2:37" x14ac:dyDescent="0.35">
      <c r="B27" s="388"/>
      <c r="E27" s="14" t="s">
        <v>35</v>
      </c>
      <c r="F27" s="14" t="s">
        <v>36</v>
      </c>
      <c r="H27" t="s">
        <v>77</v>
      </c>
      <c r="I27" s="14">
        <v>3</v>
      </c>
      <c r="K27" t="s">
        <v>77</v>
      </c>
      <c r="L27" s="14">
        <v>6</v>
      </c>
      <c r="N27" s="14"/>
      <c r="T27" s="83"/>
      <c r="U27" s="83"/>
      <c r="AI27"/>
      <c r="AJ27"/>
    </row>
    <row r="28" spans="2:37" x14ac:dyDescent="0.35">
      <c r="B28" s="388"/>
      <c r="D28" t="s">
        <v>38</v>
      </c>
      <c r="E28" s="103" t="str">
        <f>LOOKUP($D$24,$D$15:$D$21,E15:E21)</f>
        <v>-</v>
      </c>
      <c r="F28" s="103" t="str">
        <f>LOOKUP($D$24,$D$15:$D$21,F15:F21)</f>
        <v>-</v>
      </c>
      <c r="H28" t="s">
        <v>84</v>
      </c>
      <c r="I28" s="14">
        <v>0</v>
      </c>
      <c r="K28" t="s">
        <v>84</v>
      </c>
      <c r="L28" s="14">
        <v>0</v>
      </c>
      <c r="N28" s="14"/>
      <c r="T28" s="83"/>
      <c r="U28" s="83"/>
      <c r="AI28"/>
      <c r="AJ28"/>
    </row>
    <row r="29" spans="2:37" x14ac:dyDescent="0.35">
      <c r="B29" s="388"/>
      <c r="D29" t="s">
        <v>40</v>
      </c>
      <c r="E29" s="103" t="str">
        <f>LOOKUP($D$24,$D$15:$D$21,G15:G21)</f>
        <v>-</v>
      </c>
      <c r="F29" s="103" t="str">
        <f>LOOKUP($D$24,$D$15:$D$21,H15:H21)</f>
        <v>-</v>
      </c>
      <c r="H29" t="s">
        <v>89</v>
      </c>
      <c r="I29" s="14">
        <v>1</v>
      </c>
      <c r="K29" t="s">
        <v>89</v>
      </c>
      <c r="L29" s="14">
        <v>1</v>
      </c>
      <c r="N29" s="14"/>
      <c r="T29" s="83"/>
      <c r="U29" s="83"/>
      <c r="AI29"/>
      <c r="AJ29"/>
    </row>
    <row r="30" spans="2:37" x14ac:dyDescent="0.35">
      <c r="B30" s="388"/>
      <c r="D30" t="s">
        <v>42</v>
      </c>
      <c r="E30" s="103" t="str">
        <f>LOOKUP($D$24,$D$15:$D$21,I15:I21)</f>
        <v>-</v>
      </c>
      <c r="F30" s="103" t="str">
        <f>LOOKUP($D$24,$D$15:$D$21,J15:J21)</f>
        <v>-</v>
      </c>
      <c r="H30" t="s">
        <v>86</v>
      </c>
      <c r="I30" s="14">
        <v>2</v>
      </c>
      <c r="K30" t="s">
        <v>86</v>
      </c>
      <c r="L30" s="14">
        <v>2</v>
      </c>
      <c r="N30" s="14"/>
      <c r="T30" s="83"/>
      <c r="U30" s="83"/>
      <c r="AI30"/>
      <c r="AJ30"/>
    </row>
    <row r="31" spans="2:37" x14ac:dyDescent="0.35">
      <c r="B31" s="389"/>
      <c r="C31" s="12"/>
      <c r="D31" s="12" t="s">
        <v>44</v>
      </c>
      <c r="E31" s="106" t="str">
        <f>LOOKUP($D$24,$D$15:$D$21,K15:K21)</f>
        <v>-</v>
      </c>
      <c r="F31" s="106" t="str">
        <f>LOOKUP($D$24,$D$15:$D$21,L15:L21)</f>
        <v>-</v>
      </c>
      <c r="G31" s="12"/>
      <c r="H31" s="12"/>
      <c r="I31" s="12"/>
      <c r="J31" s="12"/>
      <c r="K31" s="12"/>
      <c r="L31" s="12"/>
      <c r="M31" s="12"/>
      <c r="N31" s="12"/>
      <c r="O31" s="12"/>
      <c r="P31" s="12"/>
      <c r="Q31" s="12"/>
    </row>
    <row r="32" spans="2:37" x14ac:dyDescent="0.35">
      <c r="B32" s="387" t="s">
        <v>290</v>
      </c>
      <c r="D32" s="13" t="s">
        <v>291</v>
      </c>
      <c r="R32" s="10"/>
      <c r="S32" s="10"/>
      <c r="T32" s="10"/>
      <c r="U32" s="10"/>
      <c r="V32" s="10"/>
      <c r="W32" s="95"/>
      <c r="X32" s="95"/>
      <c r="Y32" s="95"/>
      <c r="Z32" s="95"/>
      <c r="AA32" s="95"/>
      <c r="AB32" s="95"/>
      <c r="AC32" s="95"/>
      <c r="AD32" s="95"/>
      <c r="AE32" s="95"/>
      <c r="AK32" s="83"/>
    </row>
    <row r="33" spans="2:40" x14ac:dyDescent="0.35">
      <c r="B33" s="388"/>
      <c r="E33" s="14" t="s">
        <v>48</v>
      </c>
      <c r="F33" s="14" t="s">
        <v>49</v>
      </c>
      <c r="G33" s="14" t="s">
        <v>50</v>
      </c>
      <c r="H33" s="14"/>
      <c r="I33" s="14" t="s">
        <v>48</v>
      </c>
      <c r="J33" s="14" t="s">
        <v>49</v>
      </c>
      <c r="K33" s="14" t="s">
        <v>50</v>
      </c>
      <c r="L33" s="14"/>
      <c r="M33" s="13" t="s">
        <v>292</v>
      </c>
      <c r="V33"/>
      <c r="W33"/>
      <c r="X33"/>
      <c r="Y33"/>
      <c r="AK33" s="83"/>
      <c r="AL33" s="83"/>
      <c r="AM33" s="83"/>
      <c r="AN33" s="83"/>
    </row>
    <row r="34" spans="2:40" x14ac:dyDescent="0.35">
      <c r="B34" s="388"/>
      <c r="D34" t="s">
        <v>293</v>
      </c>
      <c r="E34" s="104" t="str">
        <f>IF(COUNT('Prod Pkg'!E6:E26)=0,"-",MAX('Prod Pkg'!E6:E26))</f>
        <v>-</v>
      </c>
      <c r="F34" s="104" t="str">
        <f>IF(COUNT('Prod Pkg'!G6:G26)=0,"-",MAX('Prod Pkg'!G6:G26))</f>
        <v>-</v>
      </c>
      <c r="G34" s="104" t="str">
        <f>IF(COUNT('Prod Pkg'!I6:I26)=0,"-",MAX('Prod Pkg'!I6:I26))</f>
        <v>-</v>
      </c>
      <c r="H34" s="14"/>
      <c r="I34" s="103" t="str">
        <f t="shared" ref="I34:I35" si="0">_xlfn.IFNA(LOOKUP(E34,$M$34:$M$37,$N$34:$N$37),"-")</f>
        <v>-</v>
      </c>
      <c r="J34" s="103" t="str">
        <f t="shared" ref="J34:J35" si="1">_xlfn.IFNA(LOOKUP(F34,$M$34:$M$37,$N$34:$N$37),"-")</f>
        <v>-</v>
      </c>
      <c r="K34" s="103" t="str">
        <f t="shared" ref="K34:K35" si="2">_xlfn.IFNA(LOOKUP(G34,$M$34:$M$37,$N$34:$N$37),"-")</f>
        <v>-</v>
      </c>
      <c r="M34" s="14">
        <v>0</v>
      </c>
      <c r="N34" s="83" t="s">
        <v>294</v>
      </c>
      <c r="O34" s="14"/>
      <c r="V34"/>
      <c r="W34"/>
      <c r="X34"/>
      <c r="AK34" s="83"/>
      <c r="AL34" s="83"/>
      <c r="AM34" s="83"/>
    </row>
    <row r="35" spans="2:40" x14ac:dyDescent="0.35">
      <c r="B35" s="388"/>
      <c r="D35" t="s">
        <v>295</v>
      </c>
      <c r="E35" s="104" t="str">
        <f>IF(COUNT('Audit Reg'!E6:E24)=0,"-",MAX('Audit Reg'!E6:E24))</f>
        <v>-</v>
      </c>
      <c r="F35" s="104" t="str">
        <f>IF(COUNT('Audit Reg'!G6:G24)=0,"-",MAX('Audit Reg'!G6:G24))</f>
        <v>-</v>
      </c>
      <c r="G35" s="104" t="str">
        <f>IF(COUNT('Audit Reg'!I6:I24)=0,"-",MAX('Audit Reg'!I6:I24))</f>
        <v>-</v>
      </c>
      <c r="H35" s="14"/>
      <c r="I35" s="103" t="str">
        <f t="shared" si="0"/>
        <v>-</v>
      </c>
      <c r="J35" s="103" t="str">
        <f t="shared" si="1"/>
        <v>-</v>
      </c>
      <c r="K35" s="103" t="str">
        <f t="shared" si="2"/>
        <v>-</v>
      </c>
      <c r="M35" s="14">
        <v>1</v>
      </c>
      <c r="N35" s="83" t="s">
        <v>89</v>
      </c>
      <c r="O35" s="14"/>
      <c r="V35"/>
      <c r="W35"/>
      <c r="X35"/>
      <c r="AK35" s="83"/>
      <c r="AL35" s="83"/>
      <c r="AM35" s="83"/>
    </row>
    <row r="36" spans="2:40" x14ac:dyDescent="0.35">
      <c r="B36" s="388"/>
      <c r="D36" t="s">
        <v>262</v>
      </c>
      <c r="E36" s="103" t="str">
        <f>IF(COUNT(Climate!E6:E18)=0,"-",MAX(Climate!E6:E18))</f>
        <v>-</v>
      </c>
      <c r="F36" s="103" t="str">
        <f>IF(COUNT(Climate!G6:G18)=0,"-",MAX(Climate!G6:G18))</f>
        <v>-</v>
      </c>
      <c r="G36" s="103" t="str">
        <f>IF(COUNT(Climate!I6:I18)=0,"-",MAX(Climate!I6:I18))</f>
        <v>-</v>
      </c>
      <c r="H36" s="14"/>
      <c r="I36" s="103" t="str">
        <f>_xlfn.IFNA(LOOKUP(E36,$M$34:$M$37,$N$34:$N$37),"-")</f>
        <v>-</v>
      </c>
      <c r="J36" s="103" t="str">
        <f t="shared" ref="J36:K36" si="3">_xlfn.IFNA(LOOKUP(F36,$M$34:$M$37,$N$34:$N$37),"-")</f>
        <v>-</v>
      </c>
      <c r="K36" s="103" t="str">
        <f t="shared" si="3"/>
        <v>-</v>
      </c>
      <c r="M36" s="14">
        <v>2</v>
      </c>
      <c r="N36" s="83" t="s">
        <v>86</v>
      </c>
      <c r="O36" s="14"/>
      <c r="V36"/>
      <c r="W36"/>
      <c r="X36"/>
      <c r="AK36" s="83"/>
      <c r="AL36" s="83"/>
      <c r="AM36" s="83"/>
    </row>
    <row r="37" spans="2:40" x14ac:dyDescent="0.35">
      <c r="B37" s="388"/>
      <c r="E37" s="14"/>
      <c r="F37" s="14"/>
      <c r="G37" s="14"/>
      <c r="H37" s="14"/>
      <c r="I37" s="14"/>
      <c r="J37" s="14"/>
      <c r="K37" s="14"/>
      <c r="M37" s="14">
        <v>6</v>
      </c>
      <c r="N37" s="83" t="s">
        <v>77</v>
      </c>
      <c r="O37" s="14"/>
      <c r="V37"/>
      <c r="W37"/>
      <c r="X37"/>
      <c r="AK37" s="83"/>
      <c r="AL37" s="83"/>
      <c r="AM37" s="83"/>
    </row>
    <row r="38" spans="2:40" x14ac:dyDescent="0.35">
      <c r="B38" s="389"/>
    </row>
    <row r="39" spans="2:40" ht="14.5" customHeight="1" x14ac:dyDescent="0.35">
      <c r="B39" s="387" t="s">
        <v>296</v>
      </c>
      <c r="C39" s="10"/>
      <c r="D39" s="11" t="s">
        <v>297</v>
      </c>
      <c r="E39" s="10"/>
      <c r="F39" s="10"/>
      <c r="G39" s="10"/>
      <c r="H39" s="10"/>
      <c r="I39" s="10"/>
      <c r="J39" s="10"/>
      <c r="K39" s="10"/>
      <c r="L39" s="10"/>
      <c r="M39" s="10"/>
      <c r="N39" s="10"/>
      <c r="O39" s="10"/>
      <c r="P39" s="10"/>
      <c r="Q39" s="10"/>
      <c r="R39" s="10"/>
      <c r="S39" s="10"/>
      <c r="T39" s="10"/>
      <c r="U39" s="10"/>
      <c r="V39" s="95"/>
      <c r="W39" s="95"/>
      <c r="X39" s="95"/>
      <c r="Y39" s="95"/>
      <c r="Z39" s="95"/>
      <c r="AA39" s="95"/>
      <c r="AB39" s="95"/>
      <c r="AC39" s="95"/>
      <c r="AD39" s="95"/>
      <c r="AE39" s="95"/>
    </row>
    <row r="40" spans="2:40" x14ac:dyDescent="0.35">
      <c r="B40" s="388"/>
      <c r="E40" s="390" t="s">
        <v>35</v>
      </c>
      <c r="F40" s="390"/>
      <c r="G40" s="390"/>
      <c r="H40" s="390" t="s">
        <v>36</v>
      </c>
      <c r="I40" s="390"/>
      <c r="J40" s="390"/>
      <c r="L40" s="13" t="s">
        <v>298</v>
      </c>
    </row>
    <row r="41" spans="2:40" x14ac:dyDescent="0.35">
      <c r="B41" s="388"/>
      <c r="E41" s="80" t="s">
        <v>48</v>
      </c>
      <c r="F41" s="80" t="s">
        <v>49</v>
      </c>
      <c r="G41" s="80" t="s">
        <v>50</v>
      </c>
      <c r="H41" s="80" t="s">
        <v>48</v>
      </c>
      <c r="I41" s="80" t="s">
        <v>49</v>
      </c>
      <c r="J41" s="80" t="s">
        <v>50</v>
      </c>
      <c r="L41" s="82" t="s">
        <v>89</v>
      </c>
      <c r="M41" s="14" t="s">
        <v>299</v>
      </c>
    </row>
    <row r="42" spans="2:40" x14ac:dyDescent="0.35">
      <c r="B42" s="388"/>
      <c r="D42" t="s">
        <v>60</v>
      </c>
      <c r="E42" s="102" t="str">
        <f t="shared" ref="E42:J42" si="4">_xlfn.IFNA(IF(E43="-","-",IF(E43&gt;=9,"High",IF(E43&gt;5,"Medium","Low"))),"-")</f>
        <v>-</v>
      </c>
      <c r="F42" s="102" t="str">
        <f t="shared" si="4"/>
        <v>-</v>
      </c>
      <c r="G42" s="102" t="str">
        <f t="shared" si="4"/>
        <v>-</v>
      </c>
      <c r="H42" s="102" t="str">
        <f t="shared" si="4"/>
        <v>-</v>
      </c>
      <c r="I42" s="102" t="str">
        <f t="shared" si="4"/>
        <v>-</v>
      </c>
      <c r="J42" s="102" t="str">
        <f t="shared" si="4"/>
        <v>-</v>
      </c>
      <c r="L42" s="83" t="s">
        <v>86</v>
      </c>
      <c r="M42" s="84" t="s">
        <v>300</v>
      </c>
    </row>
    <row r="43" spans="2:40" x14ac:dyDescent="0.35">
      <c r="B43" s="388"/>
      <c r="D43" t="s">
        <v>301</v>
      </c>
      <c r="E43" s="102" t="str">
        <f>_xlfn.IFNA(IF(OR(E31="-",E34="-"),"-",SUM(LOOKUP(E31,K27:K30,L27:L30),E34,E35,E36)),"-")</f>
        <v>-</v>
      </c>
      <c r="F43" s="102" t="str">
        <f>_xlfn.IFNA(IF(OR(E31="-",F34="-"),"-",SUM(LOOKUP(E31,K27:K30,L27:L30),F34,F35,F36)),"-")</f>
        <v>-</v>
      </c>
      <c r="G43" s="102" t="str">
        <f>_xlfn.IFNA(IF(OR(E31="-",G34="-"),"-",SUM(LOOKUP(E31,K27:K30,L27:L30),G34,G35,G36)),"-")</f>
        <v>-</v>
      </c>
      <c r="H43" s="102" t="str">
        <f>_xlfn.IFNA(IF(OR(F31="-",E34="-"),"-",SUM(LOOKUP(F31,K27:K30,L27:L30),E34,E35,E36)),"-")</f>
        <v>-</v>
      </c>
      <c r="I43" s="102" t="str">
        <f>_xlfn.IFNA(IF(OR(F31="-",F34="-"),"-",SUM(LOOKUP(F31,K27:K30,L27:L30),F34,F35,F36)),"-")</f>
        <v>-</v>
      </c>
      <c r="J43" s="102" t="str">
        <f>_xlfn.IFNA(IF(OR(F31="-",G34="-"),"-",SUM(LOOKUP(F31,K27:K30,L27:L30),G34,G35,G36)),"-")</f>
        <v>-</v>
      </c>
      <c r="L43" s="83" t="s">
        <v>77</v>
      </c>
      <c r="M43" s="14" t="s">
        <v>302</v>
      </c>
    </row>
    <row r="44" spans="2:40" x14ac:dyDescent="0.35">
      <c r="B44" s="389"/>
      <c r="C44" s="12"/>
      <c r="D44" s="12"/>
      <c r="E44" s="81"/>
      <c r="F44" s="81"/>
      <c r="G44" s="81"/>
      <c r="H44" s="81"/>
      <c r="I44" s="81"/>
      <c r="J44" s="81"/>
      <c r="K44" s="12"/>
      <c r="L44" s="12"/>
      <c r="M44" s="12"/>
      <c r="N44" s="12"/>
      <c r="O44" s="12"/>
      <c r="P44" s="12"/>
    </row>
    <row r="45" spans="2:40" x14ac:dyDescent="0.35">
      <c r="Q45" s="10"/>
      <c r="R45" s="10"/>
      <c r="S45" s="10"/>
      <c r="T45" s="10"/>
      <c r="U45" s="10"/>
      <c r="V45" s="95"/>
      <c r="W45" s="95"/>
      <c r="X45" s="95"/>
      <c r="Y45" s="95"/>
      <c r="Z45" s="95"/>
      <c r="AA45" s="95"/>
      <c r="AB45" s="95"/>
      <c r="AC45" s="95"/>
      <c r="AD45" s="95"/>
      <c r="AE45" s="95"/>
    </row>
  </sheetData>
  <sortState xmlns:xlrd2="http://schemas.microsoft.com/office/spreadsheetml/2017/richdata2" ref="J27:J30">
    <sortCondition ref="J27:J30"/>
  </sortState>
  <mergeCells count="10">
    <mergeCell ref="B12:B31"/>
    <mergeCell ref="E40:G40"/>
    <mergeCell ref="H40:J40"/>
    <mergeCell ref="B39:B44"/>
    <mergeCell ref="B32:B38"/>
    <mergeCell ref="K4:S4"/>
    <mergeCell ref="T4:Z4"/>
    <mergeCell ref="AA4:AE4"/>
    <mergeCell ref="B2:AE2"/>
    <mergeCell ref="B4:B1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63CAD-27D7-4A2F-842E-C549B1CEC549}">
  <sheetPr codeName="Sheet2">
    <tabColor theme="2" tint="-0.499984740745262"/>
  </sheetPr>
  <dimension ref="B1:Q24"/>
  <sheetViews>
    <sheetView workbookViewId="0">
      <selection activeCell="D4" sqref="D4"/>
    </sheetView>
  </sheetViews>
  <sheetFormatPr defaultColWidth="8.7265625" defaultRowHeight="14.5" x14ac:dyDescent="0.35"/>
  <cols>
    <col min="1" max="1" width="1.453125" style="96" customWidth="1"/>
    <col min="2" max="2" width="2.54296875" style="96" customWidth="1"/>
    <col min="3" max="3" width="35.54296875" style="96" customWidth="1"/>
    <col min="4" max="4" width="39" style="96" customWidth="1"/>
    <col min="5" max="5" width="2.81640625" style="96" customWidth="1"/>
    <col min="6" max="6" width="1.453125" style="96" customWidth="1"/>
    <col min="7" max="7" width="2.81640625" style="96" customWidth="1"/>
    <col min="8" max="8" width="15.1796875" style="97" customWidth="1"/>
    <col min="9" max="9" width="1.1796875" style="96" customWidth="1"/>
    <col min="10" max="12" width="15.81640625" style="96" customWidth="1"/>
    <col min="13" max="13" width="1.1796875" style="96" customWidth="1"/>
    <col min="14" max="16" width="15.81640625" style="96" customWidth="1"/>
    <col min="17" max="17" width="2.81640625" style="96" customWidth="1"/>
    <col min="18" max="16384" width="8.7265625" style="96"/>
  </cols>
  <sheetData>
    <row r="1" spans="2:17" ht="7.5" customHeight="1" x14ac:dyDescent="0.35"/>
    <row r="2" spans="2:17" ht="15" customHeight="1" x14ac:dyDescent="0.35">
      <c r="B2" s="190"/>
      <c r="C2" s="191"/>
      <c r="D2" s="191"/>
      <c r="E2" s="192"/>
      <c r="G2" s="190"/>
      <c r="H2" s="191"/>
      <c r="I2" s="191"/>
      <c r="J2" s="191"/>
      <c r="K2" s="191"/>
      <c r="L2" s="191"/>
      <c r="M2" s="191"/>
      <c r="N2" s="191"/>
      <c r="O2" s="191"/>
      <c r="P2" s="191"/>
      <c r="Q2" s="192"/>
    </row>
    <row r="3" spans="2:17" ht="25.5" customHeight="1" x14ac:dyDescent="0.35">
      <c r="B3" s="216"/>
      <c r="C3" s="109" t="s">
        <v>29</v>
      </c>
      <c r="D3" s="110"/>
      <c r="E3" s="203"/>
      <c r="G3" s="216"/>
      <c r="H3" s="199" t="s">
        <v>30</v>
      </c>
      <c r="I3" s="199"/>
      <c r="J3" s="199"/>
      <c r="K3" s="199"/>
      <c r="L3" s="199"/>
      <c r="M3" s="199"/>
      <c r="N3" s="199"/>
      <c r="O3" s="199"/>
      <c r="P3" s="199"/>
      <c r="Q3" s="203"/>
    </row>
    <row r="4" spans="2:17" ht="25.5" customHeight="1" x14ac:dyDescent="0.35">
      <c r="B4" s="216"/>
      <c r="C4" s="111" t="s">
        <v>31</v>
      </c>
      <c r="D4" s="107" t="s">
        <v>32</v>
      </c>
      <c r="E4" s="203"/>
      <c r="G4" s="216"/>
      <c r="H4" s="199"/>
      <c r="I4" s="199"/>
      <c r="J4" s="199"/>
      <c r="K4" s="199"/>
      <c r="L4" s="199"/>
      <c r="M4" s="199"/>
      <c r="N4" s="199"/>
      <c r="O4" s="199"/>
      <c r="P4" s="199"/>
      <c r="Q4" s="203"/>
    </row>
    <row r="5" spans="2:17" ht="25.5" customHeight="1" x14ac:dyDescent="0.35">
      <c r="B5" s="216"/>
      <c r="C5" s="111" t="s">
        <v>33</v>
      </c>
      <c r="D5" s="1"/>
      <c r="E5" s="203"/>
      <c r="G5" s="216"/>
      <c r="H5" s="120" t="s">
        <v>34</v>
      </c>
      <c r="I5" s="200"/>
      <c r="J5" s="204" t="s">
        <v>35</v>
      </c>
      <c r="K5" s="205"/>
      <c r="L5" s="206"/>
      <c r="M5" s="200"/>
      <c r="N5" s="207" t="s">
        <v>36</v>
      </c>
      <c r="O5" s="207"/>
      <c r="P5" s="207"/>
      <c r="Q5" s="203"/>
    </row>
    <row r="6" spans="2:17" ht="25.5" customHeight="1" x14ac:dyDescent="0.35">
      <c r="B6" s="216"/>
      <c r="C6" s="109" t="s">
        <v>37</v>
      </c>
      <c r="D6" s="112"/>
      <c r="E6" s="203"/>
      <c r="G6" s="216"/>
      <c r="H6" s="121" t="s">
        <v>38</v>
      </c>
      <c r="I6" s="201"/>
      <c r="J6" s="210" t="str">
        <f>Engine!E28</f>
        <v>-</v>
      </c>
      <c r="K6" s="211"/>
      <c r="L6" s="212"/>
      <c r="M6" s="201"/>
      <c r="N6" s="202" t="str">
        <f>Engine!F28</f>
        <v>-</v>
      </c>
      <c r="O6" s="202"/>
      <c r="P6" s="202"/>
      <c r="Q6" s="203"/>
    </row>
    <row r="7" spans="2:17" ht="25.5" customHeight="1" x14ac:dyDescent="0.35">
      <c r="B7" s="216"/>
      <c r="C7" s="111" t="s">
        <v>39</v>
      </c>
      <c r="D7" s="1"/>
      <c r="E7" s="203"/>
      <c r="G7" s="216"/>
      <c r="H7" s="121" t="s">
        <v>40</v>
      </c>
      <c r="I7" s="201"/>
      <c r="J7" s="210" t="str">
        <f>Engine!E29</f>
        <v>-</v>
      </c>
      <c r="K7" s="211"/>
      <c r="L7" s="212"/>
      <c r="M7" s="201"/>
      <c r="N7" s="202" t="str">
        <f>Engine!F29</f>
        <v>-</v>
      </c>
      <c r="O7" s="202"/>
      <c r="P7" s="202"/>
      <c r="Q7" s="203"/>
    </row>
    <row r="8" spans="2:17" ht="25.5" customHeight="1" thickBot="1" x14ac:dyDescent="0.4">
      <c r="B8" s="216"/>
      <c r="C8" s="113" t="s">
        <v>41</v>
      </c>
      <c r="D8" s="7"/>
      <c r="E8" s="203"/>
      <c r="G8" s="216"/>
      <c r="H8" s="121" t="s">
        <v>42</v>
      </c>
      <c r="I8" s="201"/>
      <c r="J8" s="210" t="str">
        <f>Engine!E30</f>
        <v>-</v>
      </c>
      <c r="K8" s="211"/>
      <c r="L8" s="212"/>
      <c r="M8" s="201"/>
      <c r="N8" s="202" t="str">
        <f>Engine!F30</f>
        <v>-</v>
      </c>
      <c r="O8" s="202"/>
      <c r="P8" s="202"/>
      <c r="Q8" s="203"/>
    </row>
    <row r="9" spans="2:17" ht="25.5" customHeight="1" x14ac:dyDescent="0.35">
      <c r="B9" s="216"/>
      <c r="C9" s="114" t="s">
        <v>43</v>
      </c>
      <c r="D9" s="9"/>
      <c r="E9" s="203"/>
      <c r="G9" s="216"/>
      <c r="H9" s="121" t="s">
        <v>44</v>
      </c>
      <c r="I9" s="201"/>
      <c r="J9" s="210" t="str">
        <f>Engine!E31</f>
        <v>-</v>
      </c>
      <c r="K9" s="211"/>
      <c r="L9" s="212"/>
      <c r="M9" s="201"/>
      <c r="N9" s="202" t="str">
        <f>Engine!F31</f>
        <v>-</v>
      </c>
      <c r="O9" s="202"/>
      <c r="P9" s="202"/>
      <c r="Q9" s="203"/>
    </row>
    <row r="10" spans="2:17" ht="25.5" customHeight="1" thickBot="1" x14ac:dyDescent="0.4">
      <c r="B10" s="216"/>
      <c r="C10" s="113" t="s">
        <v>45</v>
      </c>
      <c r="D10" s="7"/>
      <c r="E10" s="203"/>
      <c r="G10" s="216"/>
      <c r="H10" s="110"/>
      <c r="I10" s="115"/>
      <c r="J10" s="112"/>
      <c r="K10" s="112"/>
      <c r="L10" s="112"/>
      <c r="M10" s="115"/>
      <c r="N10" s="112"/>
      <c r="O10" s="112"/>
      <c r="P10" s="112"/>
      <c r="Q10" s="203"/>
    </row>
    <row r="11" spans="2:17" ht="25.5" customHeight="1" x14ac:dyDescent="0.35">
      <c r="B11" s="216"/>
      <c r="C11" s="116" t="s">
        <v>46</v>
      </c>
      <c r="D11" s="8"/>
      <c r="E11" s="203"/>
      <c r="G11" s="216"/>
      <c r="H11" s="193" t="s">
        <v>47</v>
      </c>
      <c r="I11" s="194"/>
      <c r="J11" s="194"/>
      <c r="K11" s="194"/>
      <c r="L11" s="195"/>
      <c r="M11" s="217"/>
      <c r="N11" s="207" t="s">
        <v>48</v>
      </c>
      <c r="O11" s="207" t="s">
        <v>49</v>
      </c>
      <c r="P11" s="207" t="s">
        <v>50</v>
      </c>
      <c r="Q11" s="203"/>
    </row>
    <row r="12" spans="2:17" ht="25.5" customHeight="1" x14ac:dyDescent="0.35">
      <c r="B12" s="216"/>
      <c r="C12" s="111" t="s">
        <v>51</v>
      </c>
      <c r="D12" s="2"/>
      <c r="E12" s="203"/>
      <c r="G12" s="216"/>
      <c r="H12" s="196"/>
      <c r="I12" s="197"/>
      <c r="J12" s="197"/>
      <c r="K12" s="197"/>
      <c r="L12" s="198"/>
      <c r="M12" s="217"/>
      <c r="N12" s="207"/>
      <c r="O12" s="207"/>
      <c r="P12" s="207"/>
      <c r="Q12" s="203"/>
    </row>
    <row r="13" spans="2:17" ht="25.5" customHeight="1" x14ac:dyDescent="0.35">
      <c r="B13" s="216"/>
      <c r="C13" s="109" t="s">
        <v>52</v>
      </c>
      <c r="D13" s="110"/>
      <c r="E13" s="203"/>
      <c r="G13" s="216"/>
      <c r="H13" s="204" t="s">
        <v>53</v>
      </c>
      <c r="I13" s="205"/>
      <c r="J13" s="205"/>
      <c r="K13" s="205"/>
      <c r="L13" s="206"/>
      <c r="M13" s="217"/>
      <c r="N13" s="119" t="str">
        <f>Engine!I34</f>
        <v>-</v>
      </c>
      <c r="O13" s="119" t="str">
        <f>Engine!J34</f>
        <v>-</v>
      </c>
      <c r="P13" s="119" t="str">
        <f>Engine!K34</f>
        <v>-</v>
      </c>
      <c r="Q13" s="203"/>
    </row>
    <row r="14" spans="2:17" ht="25.5" customHeight="1" x14ac:dyDescent="0.35">
      <c r="B14" s="216"/>
      <c r="C14" s="111" t="s">
        <v>54</v>
      </c>
      <c r="D14" s="1"/>
      <c r="E14" s="203"/>
      <c r="G14" s="216"/>
      <c r="H14" s="204" t="s">
        <v>55</v>
      </c>
      <c r="I14" s="205"/>
      <c r="J14" s="205"/>
      <c r="K14" s="205"/>
      <c r="L14" s="206"/>
      <c r="M14" s="217"/>
      <c r="N14" s="119" t="str">
        <f>Engine!I35</f>
        <v>-</v>
      </c>
      <c r="O14" s="119" t="str">
        <f>Engine!J35</f>
        <v>-</v>
      </c>
      <c r="P14" s="119" t="str">
        <f>Engine!K35</f>
        <v>-</v>
      </c>
      <c r="Q14" s="203"/>
    </row>
    <row r="15" spans="2:17" ht="25.5" customHeight="1" x14ac:dyDescent="0.35">
      <c r="B15" s="216"/>
      <c r="C15" s="111" t="s">
        <v>56</v>
      </c>
      <c r="D15" s="2"/>
      <c r="E15" s="203"/>
      <c r="G15" s="216"/>
      <c r="H15" s="204" t="s">
        <v>57</v>
      </c>
      <c r="I15" s="205"/>
      <c r="J15" s="205"/>
      <c r="K15" s="205"/>
      <c r="L15" s="206"/>
      <c r="M15" s="217"/>
      <c r="N15" s="117" t="str">
        <f>Engine!I36</f>
        <v>-</v>
      </c>
      <c r="O15" s="117" t="str">
        <f>Engine!J36</f>
        <v>-</v>
      </c>
      <c r="P15" s="117" t="str">
        <f>Engine!K36</f>
        <v>-</v>
      </c>
      <c r="Q15" s="203"/>
    </row>
    <row r="16" spans="2:17" ht="15" customHeight="1" x14ac:dyDescent="0.6">
      <c r="B16" s="213"/>
      <c r="C16" s="214"/>
      <c r="D16" s="214"/>
      <c r="E16" s="215"/>
      <c r="G16" s="218"/>
      <c r="H16" s="219"/>
      <c r="I16" s="219"/>
      <c r="J16" s="219"/>
      <c r="K16" s="219"/>
      <c r="L16" s="219"/>
      <c r="M16" s="219"/>
      <c r="N16" s="219"/>
      <c r="O16" s="219"/>
      <c r="P16" s="219"/>
      <c r="Q16" s="220"/>
    </row>
    <row r="17" spans="2:17" ht="7.5" customHeight="1" x14ac:dyDescent="0.35">
      <c r="H17" s="96"/>
    </row>
    <row r="18" spans="2:17" ht="15" customHeight="1" x14ac:dyDescent="0.35">
      <c r="B18" s="208"/>
      <c r="C18" s="209"/>
      <c r="D18" s="209"/>
      <c r="E18" s="209"/>
      <c r="F18" s="208"/>
      <c r="G18" s="209"/>
      <c r="H18" s="209"/>
      <c r="I18" s="208"/>
      <c r="J18" s="209"/>
      <c r="K18" s="209"/>
      <c r="L18" s="209"/>
      <c r="M18" s="208"/>
      <c r="N18" s="209"/>
      <c r="O18" s="209"/>
      <c r="P18" s="209"/>
      <c r="Q18" s="208"/>
    </row>
    <row r="19" spans="2:17" ht="25.5" customHeight="1" x14ac:dyDescent="0.35">
      <c r="B19" s="222"/>
      <c r="C19" s="226" t="s">
        <v>58</v>
      </c>
      <c r="D19" s="227"/>
      <c r="E19" s="228"/>
      <c r="F19" s="224"/>
      <c r="G19" s="223" t="s">
        <v>59</v>
      </c>
      <c r="H19" s="223"/>
      <c r="I19" s="224"/>
      <c r="J19" s="202" t="s">
        <v>35</v>
      </c>
      <c r="K19" s="202"/>
      <c r="L19" s="202"/>
      <c r="M19" s="224"/>
      <c r="N19" s="202" t="s">
        <v>36</v>
      </c>
      <c r="O19" s="202"/>
      <c r="P19" s="202"/>
      <c r="Q19" s="222"/>
    </row>
    <row r="20" spans="2:17" ht="25.5" customHeight="1" x14ac:dyDescent="0.35">
      <c r="B20" s="222"/>
      <c r="C20" s="229"/>
      <c r="D20" s="230"/>
      <c r="E20" s="231"/>
      <c r="F20" s="225"/>
      <c r="G20" s="223"/>
      <c r="H20" s="223"/>
      <c r="I20" s="225"/>
      <c r="J20" s="121" t="s">
        <v>48</v>
      </c>
      <c r="K20" s="121" t="s">
        <v>49</v>
      </c>
      <c r="L20" s="121" t="s">
        <v>50</v>
      </c>
      <c r="M20" s="225"/>
      <c r="N20" s="121" t="s">
        <v>48</v>
      </c>
      <c r="O20" s="121" t="s">
        <v>49</v>
      </c>
      <c r="P20" s="121" t="s">
        <v>50</v>
      </c>
      <c r="Q20" s="222"/>
    </row>
    <row r="21" spans="2:17" ht="25.5" customHeight="1" x14ac:dyDescent="0.35">
      <c r="B21" s="222"/>
      <c r="C21" s="229"/>
      <c r="D21" s="230"/>
      <c r="E21" s="231"/>
      <c r="F21" s="225"/>
      <c r="G21" s="207" t="s">
        <v>60</v>
      </c>
      <c r="H21" s="207"/>
      <c r="I21" s="225"/>
      <c r="J21" s="119" t="str">
        <f>Engine!E42</f>
        <v>-</v>
      </c>
      <c r="K21" s="119" t="str">
        <f>Engine!F42</f>
        <v>-</v>
      </c>
      <c r="L21" s="119" t="str">
        <f>Engine!G42</f>
        <v>-</v>
      </c>
      <c r="M21" s="225"/>
      <c r="N21" s="119" t="str">
        <f>Engine!H42</f>
        <v>-</v>
      </c>
      <c r="O21" s="119" t="str">
        <f>Engine!I42</f>
        <v>-</v>
      </c>
      <c r="P21" s="119" t="str">
        <f>Engine!J42</f>
        <v>-</v>
      </c>
      <c r="Q21" s="222"/>
    </row>
    <row r="22" spans="2:17" ht="25.5" customHeight="1" x14ac:dyDescent="0.35">
      <c r="B22" s="222"/>
      <c r="C22" s="232"/>
      <c r="D22" s="233"/>
      <c r="E22" s="234"/>
      <c r="F22" s="200"/>
      <c r="G22" s="207" t="s">
        <v>61</v>
      </c>
      <c r="H22" s="207"/>
      <c r="I22" s="200"/>
      <c r="J22" s="118" t="str">
        <f>Engine!E43</f>
        <v>-</v>
      </c>
      <c r="K22" s="118" t="str">
        <f>Engine!F43</f>
        <v>-</v>
      </c>
      <c r="L22" s="118" t="str">
        <f>Engine!G43</f>
        <v>-</v>
      </c>
      <c r="M22" s="200"/>
      <c r="N22" s="118" t="str">
        <f>Engine!H43</f>
        <v>-</v>
      </c>
      <c r="O22" s="118" t="str">
        <f>Engine!I43</f>
        <v>-</v>
      </c>
      <c r="P22" s="118" t="str">
        <f>Engine!J43</f>
        <v>-</v>
      </c>
      <c r="Q22" s="222"/>
    </row>
    <row r="23" spans="2:17" ht="15" customHeight="1" x14ac:dyDescent="0.35">
      <c r="B23" s="221"/>
      <c r="C23" s="209"/>
      <c r="D23" s="209"/>
      <c r="E23" s="209"/>
      <c r="F23" s="221"/>
      <c r="G23" s="209"/>
      <c r="H23" s="209"/>
      <c r="I23" s="221"/>
      <c r="J23" s="209"/>
      <c r="K23" s="209"/>
      <c r="L23" s="209"/>
      <c r="M23" s="221"/>
      <c r="N23" s="209"/>
      <c r="O23" s="209"/>
      <c r="P23" s="209"/>
      <c r="Q23" s="221"/>
    </row>
    <row r="24" spans="2:17" ht="15.65" customHeight="1" x14ac:dyDescent="0.35"/>
  </sheetData>
  <sheetProtection algorithmName="SHA-512" hashValue="XlY9cBP9GVuNxTj/UQRZPW11XnbrOZKWyUgcMvbEJgqKbS4YM3DjG3f2D6ECXjL9nmtHfsaF8+4Lg7XTQngHgg==" saltValue="vhglyhtDBTzb/wgM5cnRUA==" spinCount="100000" sheet="1" objects="1" scenarios="1" selectLockedCells="1"/>
  <mergeCells count="42">
    <mergeCell ref="B23:Q23"/>
    <mergeCell ref="B19:B22"/>
    <mergeCell ref="Q19:Q22"/>
    <mergeCell ref="G19:H20"/>
    <mergeCell ref="G21:H21"/>
    <mergeCell ref="G22:H22"/>
    <mergeCell ref="J19:L19"/>
    <mergeCell ref="I19:I22"/>
    <mergeCell ref="M19:M22"/>
    <mergeCell ref="F19:F22"/>
    <mergeCell ref="C19:E22"/>
    <mergeCell ref="N19:P19"/>
    <mergeCell ref="B18:Q18"/>
    <mergeCell ref="P11:P12"/>
    <mergeCell ref="J5:L5"/>
    <mergeCell ref="J6:L6"/>
    <mergeCell ref="J7:L7"/>
    <mergeCell ref="J8:L8"/>
    <mergeCell ref="J9:L9"/>
    <mergeCell ref="N5:P5"/>
    <mergeCell ref="N6:P6"/>
    <mergeCell ref="B16:E16"/>
    <mergeCell ref="B3:B15"/>
    <mergeCell ref="H15:L15"/>
    <mergeCell ref="M11:M15"/>
    <mergeCell ref="G3:G15"/>
    <mergeCell ref="G16:Q16"/>
    <mergeCell ref="Q3:Q15"/>
    <mergeCell ref="B2:E2"/>
    <mergeCell ref="H11:L12"/>
    <mergeCell ref="H3:P4"/>
    <mergeCell ref="M5:M9"/>
    <mergeCell ref="I5:I9"/>
    <mergeCell ref="N7:P7"/>
    <mergeCell ref="N8:P8"/>
    <mergeCell ref="N9:P9"/>
    <mergeCell ref="E3:E15"/>
    <mergeCell ref="H13:L13"/>
    <mergeCell ref="H14:L14"/>
    <mergeCell ref="N11:N12"/>
    <mergeCell ref="O11:O12"/>
    <mergeCell ref="G2:Q2"/>
  </mergeCells>
  <conditionalFormatting sqref="J6:L9">
    <cfRule type="cellIs" dxfId="74" priority="8" operator="equal">
      <formula>"High"</formula>
    </cfRule>
    <cfRule type="cellIs" dxfId="73" priority="9" operator="equal">
      <formula>"Medium"</formula>
    </cfRule>
    <cfRule type="cellIs" dxfId="72" priority="10" operator="equal">
      <formula>"Low"</formula>
    </cfRule>
    <cfRule type="cellIs" dxfId="71" priority="11" operator="equal">
      <formula>"Insignificant"</formula>
    </cfRule>
  </conditionalFormatting>
  <conditionalFormatting sqref="N6:P9">
    <cfRule type="cellIs" dxfId="70" priority="4" operator="equal">
      <formula>"High"</formula>
    </cfRule>
    <cfRule type="cellIs" dxfId="69" priority="5" operator="equal">
      <formula>"Medium"</formula>
    </cfRule>
    <cfRule type="cellIs" dxfId="68" priority="6" operator="equal">
      <formula>"Low"</formula>
    </cfRule>
    <cfRule type="cellIs" dxfId="67" priority="7" operator="equal">
      <formula>"Insignificant"</formula>
    </cfRule>
  </conditionalFormatting>
  <conditionalFormatting sqref="N13:P15 J21:L21 N21:P21">
    <cfRule type="cellIs" dxfId="66" priority="1" operator="equal">
      <formula>"High"</formula>
    </cfRule>
    <cfRule type="cellIs" dxfId="65" priority="2" operator="equal">
      <formula>"Medium"</formula>
    </cfRule>
    <cfRule type="cellIs" dxfId="64" priority="3" operator="equal">
      <formula>"Low"</formula>
    </cfRule>
  </conditionalFormatting>
  <dataValidations count="1">
    <dataValidation type="textLength" allowBlank="1" showInputMessage="1" showErrorMessage="1" sqref="D12" xr:uid="{C4C5A876-832E-4C16-AD1F-FC6F96AEC220}">
      <formula1>3</formula1>
      <formula2>100</formula2>
    </dataValidation>
  </dataValidations>
  <pageMargins left="0.7" right="0.7" top="0.75" bottom="0.75" header="0.3" footer="0.3"/>
  <pageSetup orientation="portrait" verticalDpi="0" r:id="rId1"/>
  <ignoredErrors>
    <ignoredError sqref="J6 J7:L9 N6:P9 N21:P21 J21:L21 N13:P15" unlockedFormula="1"/>
    <ignoredError sqref="N22:O22 P22 J22:L22"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AFF5614-02CE-41D5-84B2-DDCCA21C13B1}">
          <x14:formula1>
            <xm:f>Engine!$D$5:$D$11</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961E-D246-4F66-8043-D2F62F3B5670}">
  <sheetPr codeName="Sheet3">
    <tabColor rgb="FF002060"/>
    <pageSetUpPr fitToPage="1"/>
  </sheetPr>
  <dimension ref="B1:AM35"/>
  <sheetViews>
    <sheetView workbookViewId="0">
      <selection activeCell="F6" sqref="F6"/>
    </sheetView>
  </sheetViews>
  <sheetFormatPr defaultColWidth="8.7265625" defaultRowHeight="13.5" customHeight="1" x14ac:dyDescent="0.35"/>
  <cols>
    <col min="1" max="1" width="1.453125" style="15" customWidth="1"/>
    <col min="2" max="2" width="2.7265625" style="15" customWidth="1"/>
    <col min="3" max="5" width="10.26953125" style="15" customWidth="1"/>
    <col min="6" max="6" width="13.1796875" style="16" customWidth="1"/>
    <col min="7" max="7" width="13.1796875" style="15" customWidth="1"/>
    <col min="8" max="8" width="13.81640625" style="15" customWidth="1"/>
    <col min="9" max="12" width="11.7265625" style="15" customWidth="1"/>
    <col min="13" max="13" width="10.54296875" style="15" customWidth="1"/>
    <col min="14" max="14" width="13.81640625" style="15" customWidth="1"/>
    <col min="15" max="15" width="2.7265625" style="15" customWidth="1"/>
    <col min="16" max="16" width="1.453125" style="15" customWidth="1"/>
    <col min="17" max="18" width="9" style="15" customWidth="1"/>
    <col min="19" max="19" width="1.453125" style="15" customWidth="1"/>
    <col min="20" max="21" width="9" style="15" customWidth="1"/>
    <col min="22" max="22" width="1.453125" style="15" customWidth="1"/>
    <col min="23" max="24" width="9" style="15" customWidth="1"/>
    <col min="25" max="25" width="8.7265625" style="15" customWidth="1"/>
    <col min="26" max="26" width="12" style="15" hidden="1" customWidth="1"/>
    <col min="27" max="27" width="8.7265625" style="16" hidden="1" customWidth="1"/>
    <col min="28" max="28" width="3" style="16" hidden="1" customWidth="1"/>
    <col min="29" max="29" width="3.81640625" style="16" hidden="1" customWidth="1"/>
    <col min="30" max="31" width="8.1796875" style="16" hidden="1" customWidth="1"/>
    <col min="32" max="32" width="3.81640625" style="15" hidden="1" customWidth="1"/>
    <col min="33" max="33" width="11" style="15" hidden="1" customWidth="1"/>
    <col min="34" max="34" width="3.81640625" style="15" hidden="1" customWidth="1"/>
    <col min="35" max="39" width="11.54296875" style="15" hidden="1" customWidth="1"/>
    <col min="40" max="16384" width="8.7265625" style="15"/>
  </cols>
  <sheetData>
    <row r="1" spans="2:39" ht="7.5" customHeight="1" x14ac:dyDescent="0.35"/>
    <row r="2" spans="2:39" ht="15" customHeight="1" x14ac:dyDescent="0.35">
      <c r="B2" s="17"/>
      <c r="C2" s="18"/>
      <c r="D2" s="18"/>
      <c r="E2" s="18"/>
      <c r="F2" s="19"/>
      <c r="G2" s="18"/>
      <c r="H2" s="18"/>
      <c r="I2" s="18"/>
      <c r="J2" s="18"/>
      <c r="K2" s="18"/>
      <c r="L2" s="18"/>
      <c r="M2" s="18"/>
      <c r="N2" s="18"/>
      <c r="O2" s="20"/>
      <c r="Q2" s="287" t="s">
        <v>62</v>
      </c>
      <c r="R2" s="288"/>
      <c r="T2" s="255" t="s">
        <v>1</v>
      </c>
      <c r="U2" s="256"/>
      <c r="W2" s="299" t="s">
        <v>63</v>
      </c>
      <c r="X2" s="300"/>
    </row>
    <row r="3" spans="2:39" ht="13.5" customHeight="1" x14ac:dyDescent="0.35">
      <c r="B3" s="21"/>
      <c r="C3" s="242" t="s">
        <v>64</v>
      </c>
      <c r="D3" s="243"/>
      <c r="E3" s="246" t="str">
        <f>IF(DASH!D5="","-",DASH!D5)</f>
        <v>-</v>
      </c>
      <c r="F3" s="246"/>
      <c r="G3" s="246"/>
      <c r="H3" s="22"/>
      <c r="I3" s="22"/>
      <c r="J3" s="22"/>
      <c r="K3" s="22"/>
      <c r="L3" s="22"/>
      <c r="M3" s="22"/>
      <c r="N3" s="23"/>
      <c r="O3" s="24"/>
      <c r="Q3" s="289"/>
      <c r="R3" s="290"/>
      <c r="T3" s="257"/>
      <c r="U3" s="258"/>
      <c r="W3" s="301"/>
      <c r="X3" s="302"/>
      <c r="Z3" s="237" t="s">
        <v>65</v>
      </c>
      <c r="AA3" s="238"/>
      <c r="AB3" s="238"/>
      <c r="AC3" s="238"/>
      <c r="AD3" s="238"/>
      <c r="AE3" s="238"/>
      <c r="AF3" s="238"/>
      <c r="AG3" s="238"/>
      <c r="AH3" s="238"/>
      <c r="AI3" s="238"/>
      <c r="AJ3" s="238"/>
      <c r="AK3" s="238"/>
      <c r="AL3" s="238"/>
      <c r="AM3" s="239"/>
    </row>
    <row r="4" spans="2:39" ht="13.5" customHeight="1" x14ac:dyDescent="0.35">
      <c r="B4" s="25"/>
      <c r="C4" s="244"/>
      <c r="D4" s="245"/>
      <c r="E4" s="247"/>
      <c r="F4" s="247"/>
      <c r="G4" s="247"/>
      <c r="H4" s="26"/>
      <c r="I4" s="26"/>
      <c r="J4" s="26"/>
      <c r="K4" s="26"/>
      <c r="L4" s="26"/>
      <c r="M4" s="26"/>
      <c r="N4" s="27"/>
      <c r="O4" s="28"/>
    </row>
    <row r="5" spans="2:39" ht="38.5" customHeight="1" x14ac:dyDescent="0.35">
      <c r="B5" s="25"/>
      <c r="C5" s="266" t="s">
        <v>66</v>
      </c>
      <c r="D5" s="267"/>
      <c r="E5" s="267"/>
      <c r="F5" s="29" t="s">
        <v>67</v>
      </c>
      <c r="G5" s="30" t="s">
        <v>68</v>
      </c>
      <c r="H5" s="31" t="s">
        <v>69</v>
      </c>
      <c r="I5" s="265" t="s">
        <v>70</v>
      </c>
      <c r="J5" s="265"/>
      <c r="K5" s="265"/>
      <c r="L5" s="265"/>
      <c r="M5" s="32" t="s">
        <v>71</v>
      </c>
      <c r="N5" s="32" t="s">
        <v>72</v>
      </c>
      <c r="O5" s="28"/>
      <c r="Z5" s="303" t="s">
        <v>73</v>
      </c>
      <c r="AA5" s="304"/>
      <c r="AB5" s="33"/>
      <c r="AC5" s="34"/>
      <c r="AD5" s="35" t="s">
        <v>35</v>
      </c>
      <c r="AE5" s="35" t="s">
        <v>36</v>
      </c>
      <c r="AI5" s="36" t="s">
        <v>74</v>
      </c>
      <c r="AJ5" s="37"/>
      <c r="AK5" s="37"/>
      <c r="AL5" s="37"/>
      <c r="AM5" s="38"/>
    </row>
    <row r="6" spans="2:39" ht="23.15" customHeight="1" x14ac:dyDescent="0.35">
      <c r="B6" s="25"/>
      <c r="C6" s="274" t="s">
        <v>75</v>
      </c>
      <c r="D6" s="274"/>
      <c r="E6" s="274"/>
      <c r="F6" s="3"/>
      <c r="G6" s="3"/>
      <c r="H6" s="39" t="str">
        <f>_xlfn.IFNA(VLOOKUP(G6,$AI$6:$AM$10,MATCH(F6,$AI$6:$AM$6,0),0),"-")</f>
        <v>-</v>
      </c>
      <c r="I6" s="32" t="s">
        <v>76</v>
      </c>
      <c r="J6" s="5"/>
      <c r="K6" s="276" t="str">
        <f>IF(J6="","-",IF(J6&lt;=4.6,"HIGH ACID",IF(J6&gt;=10,"HIGH BASE","LOW ACID/BASE")))</f>
        <v>-</v>
      </c>
      <c r="L6" s="277"/>
      <c r="M6" s="263" t="str">
        <f>_xlfn.IFNA(VLOOKUP(AL21,AI20:AK22,MATCH(J8,AI20:AK20,0),0),"-")</f>
        <v>-</v>
      </c>
      <c r="N6" s="40" t="str">
        <f>_xlfn.IFNA(VLOOKUP(M6,$AI$13:$AM$17,MATCH(H6,$AI$13:$AM$13,0),0),"-")</f>
        <v>-</v>
      </c>
      <c r="O6" s="28"/>
      <c r="Z6" s="41" t="s">
        <v>77</v>
      </c>
      <c r="AA6" s="42">
        <v>3</v>
      </c>
      <c r="AB6" s="43"/>
      <c r="AC6" s="305" t="s">
        <v>38</v>
      </c>
      <c r="AD6" s="44" t="str">
        <f>_xlfn.IFNA(LOOKUP(H6,$Z$6:$Z$9,$AA$6:$AA$9),"")</f>
        <v/>
      </c>
      <c r="AE6" s="44" t="str">
        <f>_xlfn.IFNA(LOOKUP(N6,$Z$6:$Z$9,$AA$6:$AA$9),"")</f>
        <v/>
      </c>
      <c r="AI6" s="45"/>
      <c r="AJ6" s="42" t="s">
        <v>78</v>
      </c>
      <c r="AK6" s="42" t="s">
        <v>79</v>
      </c>
      <c r="AL6" s="42" t="s">
        <v>80</v>
      </c>
      <c r="AM6" s="42" t="s">
        <v>81</v>
      </c>
    </row>
    <row r="7" spans="2:39" ht="23.15" customHeight="1" x14ac:dyDescent="0.35">
      <c r="B7" s="25"/>
      <c r="C7" s="274" t="s">
        <v>82</v>
      </c>
      <c r="D7" s="274"/>
      <c r="E7" s="274"/>
      <c r="F7" s="4"/>
      <c r="G7" s="4"/>
      <c r="H7" s="39" t="str">
        <f t="shared" ref="H7:H8" si="0">_xlfn.IFNA(VLOOKUP(G7,$AI$6:$AM$10,MATCH(F7,$AI$6:$AM$6,0),0),"-")</f>
        <v>-</v>
      </c>
      <c r="I7" s="32" t="s">
        <v>83</v>
      </c>
      <c r="J7" s="5"/>
      <c r="K7" s="276" t="str">
        <f>IF(J7="","-",IF(J7&gt;0.85,"HIGH MOISTURE","LOW MOISTURE"))</f>
        <v>-</v>
      </c>
      <c r="L7" s="277"/>
      <c r="M7" s="264"/>
      <c r="N7" s="40" t="str">
        <f>_xlfn.IFNA(VLOOKUP(M6,$AI$13:$AM$17,MATCH(H7,$AI$13:$AM$13,0),0),"-")</f>
        <v>-</v>
      </c>
      <c r="O7" s="28"/>
      <c r="Z7" s="41" t="s">
        <v>84</v>
      </c>
      <c r="AA7" s="42">
        <v>0</v>
      </c>
      <c r="AB7" s="43"/>
      <c r="AC7" s="306"/>
      <c r="AD7" s="44" t="str">
        <f t="shared" ref="AD7:AD8" si="1">_xlfn.IFNA(LOOKUP(H7,$Z$6:$Z$9,$AA$6:$AA$9),"")</f>
        <v/>
      </c>
      <c r="AE7" s="44" t="str">
        <f t="shared" ref="AE7:AE8" si="2">_xlfn.IFNA(LOOKUP(N7,$Z$6:$Z$9,$AA$6:$AA$9),"")</f>
        <v/>
      </c>
      <c r="AI7" s="42" t="s">
        <v>85</v>
      </c>
      <c r="AJ7" s="42" t="s">
        <v>77</v>
      </c>
      <c r="AK7" s="42" t="s">
        <v>77</v>
      </c>
      <c r="AL7" s="42" t="s">
        <v>86</v>
      </c>
      <c r="AM7" s="42" t="s">
        <v>86</v>
      </c>
    </row>
    <row r="8" spans="2:39" ht="23.15" customHeight="1" x14ac:dyDescent="0.35">
      <c r="B8" s="25"/>
      <c r="C8" s="275" t="s">
        <v>87</v>
      </c>
      <c r="D8" s="275"/>
      <c r="E8" s="275"/>
      <c r="F8" s="4"/>
      <c r="G8" s="4"/>
      <c r="H8" s="39" t="str">
        <f t="shared" si="0"/>
        <v>-</v>
      </c>
      <c r="I8" s="46" t="s">
        <v>88</v>
      </c>
      <c r="J8" s="6"/>
      <c r="K8" s="278" t="str">
        <f>IF(J8="","-",IF(J8="YES","KILL STEP","NO KILL STEP"))</f>
        <v>-</v>
      </c>
      <c r="L8" s="279"/>
      <c r="M8" s="264"/>
      <c r="N8" s="40" t="str">
        <f>_xlfn.IFNA(VLOOKUP(M6,$AI$13:$AM$17,MATCH(H8,$AI$13:$AM$13,0),0),"-")</f>
        <v>-</v>
      </c>
      <c r="O8" s="28"/>
      <c r="Z8" s="41" t="s">
        <v>89</v>
      </c>
      <c r="AA8" s="42">
        <v>1</v>
      </c>
      <c r="AB8" s="43"/>
      <c r="AC8" s="306"/>
      <c r="AD8" s="44" t="str">
        <f t="shared" si="1"/>
        <v/>
      </c>
      <c r="AE8" s="44" t="str">
        <f t="shared" si="2"/>
        <v/>
      </c>
      <c r="AI8" s="42" t="s">
        <v>90</v>
      </c>
      <c r="AJ8" s="42" t="s">
        <v>77</v>
      </c>
      <c r="AK8" s="42" t="s">
        <v>86</v>
      </c>
      <c r="AL8" s="42" t="s">
        <v>86</v>
      </c>
      <c r="AM8" s="42" t="s">
        <v>86</v>
      </c>
    </row>
    <row r="9" spans="2:39" ht="23.15" customHeight="1" thickBot="1" x14ac:dyDescent="0.4">
      <c r="B9" s="25"/>
      <c r="C9" s="259"/>
      <c r="D9" s="260"/>
      <c r="E9" s="260"/>
      <c r="F9" s="260"/>
      <c r="G9" s="47" t="s">
        <v>91</v>
      </c>
      <c r="H9" s="48" t="str">
        <f>_xlfn.IFNA(LOOKUP(AD9,AA11:AA14,Z11:Z14),"-")</f>
        <v>-</v>
      </c>
      <c r="I9" s="259"/>
      <c r="J9" s="260"/>
      <c r="K9" s="260"/>
      <c r="L9" s="260"/>
      <c r="M9" s="47" t="s">
        <v>36</v>
      </c>
      <c r="N9" s="48" t="str">
        <f>_xlfn.IFNA(LOOKUP(AE9,AA11:AA14,Z11:Z14),"-")</f>
        <v>-</v>
      </c>
      <c r="O9" s="28"/>
      <c r="Z9" s="49" t="s">
        <v>86</v>
      </c>
      <c r="AA9" s="42">
        <v>2</v>
      </c>
      <c r="AB9" s="43"/>
      <c r="AC9" s="307"/>
      <c r="AD9" s="44" t="str">
        <f>IF(COUNT(AD6:AD8)=0,"",MAX(AD6:AD8))</f>
        <v/>
      </c>
      <c r="AE9" s="44" t="str">
        <f>IF(COUNT(AE6:AE8)=0,"",MAX(AE6:AE8))</f>
        <v/>
      </c>
      <c r="AI9" s="42" t="s">
        <v>92</v>
      </c>
      <c r="AJ9" s="42" t="s">
        <v>86</v>
      </c>
      <c r="AK9" s="42" t="s">
        <v>86</v>
      </c>
      <c r="AL9" s="42" t="s">
        <v>86</v>
      </c>
      <c r="AM9" s="42" t="s">
        <v>89</v>
      </c>
    </row>
    <row r="10" spans="2:39" ht="23.15" customHeight="1" thickTop="1" x14ac:dyDescent="0.35">
      <c r="B10" s="25"/>
      <c r="C10" s="268" t="s">
        <v>93</v>
      </c>
      <c r="D10" s="269"/>
      <c r="E10" s="269"/>
      <c r="F10" s="272" t="s">
        <v>67</v>
      </c>
      <c r="G10" s="261" t="s">
        <v>68</v>
      </c>
      <c r="H10" s="251" t="s">
        <v>69</v>
      </c>
      <c r="I10" s="249" t="s">
        <v>70</v>
      </c>
      <c r="J10" s="249"/>
      <c r="K10" s="249"/>
      <c r="L10" s="249"/>
      <c r="M10" s="249" t="s">
        <v>71</v>
      </c>
      <c r="N10" s="249" t="s">
        <v>72</v>
      </c>
      <c r="O10" s="28"/>
      <c r="Z10" s="50"/>
      <c r="AA10" s="51"/>
      <c r="AD10" s="52"/>
      <c r="AE10" s="53"/>
      <c r="AG10" s="235" t="s">
        <v>94</v>
      </c>
      <c r="AI10" s="42" t="s">
        <v>95</v>
      </c>
      <c r="AJ10" s="42" t="s">
        <v>86</v>
      </c>
      <c r="AK10" s="42" t="s">
        <v>86</v>
      </c>
      <c r="AL10" s="42" t="s">
        <v>89</v>
      </c>
      <c r="AM10" s="42" t="s">
        <v>84</v>
      </c>
    </row>
    <row r="11" spans="2:39" ht="23.15" customHeight="1" x14ac:dyDescent="0.35">
      <c r="B11" s="25"/>
      <c r="C11" s="270"/>
      <c r="D11" s="271"/>
      <c r="E11" s="271"/>
      <c r="F11" s="273"/>
      <c r="G11" s="262"/>
      <c r="H11" s="252"/>
      <c r="I11" s="54" t="s">
        <v>96</v>
      </c>
      <c r="J11" s="54" t="s">
        <v>97</v>
      </c>
      <c r="K11" s="54" t="s">
        <v>98</v>
      </c>
      <c r="L11" s="54" t="s">
        <v>99</v>
      </c>
      <c r="M11" s="250"/>
      <c r="N11" s="250"/>
      <c r="O11" s="28"/>
      <c r="Z11" s="41" t="s">
        <v>84</v>
      </c>
      <c r="AA11" s="42">
        <v>0</v>
      </c>
      <c r="AB11" s="43"/>
      <c r="AD11" s="55"/>
      <c r="AE11" s="56"/>
      <c r="AG11" s="236"/>
    </row>
    <row r="12" spans="2:39" ht="23.15" customHeight="1" x14ac:dyDescent="0.35">
      <c r="B12" s="21"/>
      <c r="C12" s="248" t="s">
        <v>100</v>
      </c>
      <c r="D12" s="248"/>
      <c r="E12" s="248"/>
      <c r="F12" s="72"/>
      <c r="G12" s="72"/>
      <c r="H12" s="40" t="str">
        <f>_xlfn.IFNA(VLOOKUP(G12,$AI$6:$AM$10,MATCH(F12,$AI$6:$AM$6,0),0),"-")</f>
        <v>-</v>
      </c>
      <c r="I12" s="72"/>
      <c r="J12" s="72"/>
      <c r="K12" s="108"/>
      <c r="L12" s="108"/>
      <c r="M12" s="40" t="str">
        <f>_xlfn.IFNA(VLOOKUP(I12,$AI$25:$AK$27,MATCH(AG12,$AI$25:$AK$25,0),0),"-")</f>
        <v>-</v>
      </c>
      <c r="N12" s="40" t="str">
        <f>_xlfn.IFNA(VLOOKUP(M12,$AI$13:$AM$17,MATCH(H12,$AI$13:$AM$13,0),0),"-")</f>
        <v>-</v>
      </c>
      <c r="O12" s="24"/>
      <c r="Z12" s="41" t="s">
        <v>89</v>
      </c>
      <c r="AA12" s="42">
        <v>1</v>
      </c>
      <c r="AB12" s="43"/>
      <c r="AC12" s="305" t="s">
        <v>40</v>
      </c>
      <c r="AD12" s="44" t="str">
        <f>_xlfn.IFNA(LOOKUP(H12,$Z$6:$Z$9,$AA$6:$AA$9),"")</f>
        <v/>
      </c>
      <c r="AE12" s="44" t="str">
        <f>_xlfn.IFNA(LOOKUP(N12,$Z$6:$Z$9,$AA$6:$AA$9),"")</f>
        <v/>
      </c>
      <c r="AG12" s="44" t="str">
        <f>IF(J12="","",IF(J12="Yes",IF(K12&lt;=L12,"Yes","No"),"No"))</f>
        <v/>
      </c>
      <c r="AI12" s="36" t="s">
        <v>101</v>
      </c>
      <c r="AJ12" s="37"/>
      <c r="AK12" s="37"/>
      <c r="AL12" s="37"/>
      <c r="AM12" s="38"/>
    </row>
    <row r="13" spans="2:39" ht="23.15" customHeight="1" x14ac:dyDescent="0.35">
      <c r="B13" s="25"/>
      <c r="C13" s="248" t="s">
        <v>102</v>
      </c>
      <c r="D13" s="248"/>
      <c r="E13" s="248"/>
      <c r="F13" s="72"/>
      <c r="G13" s="72"/>
      <c r="H13" s="40" t="str">
        <f t="shared" ref="H13:H27" si="3">_xlfn.IFNA(VLOOKUP(G13,$AI$6:$AM$10,MATCH(F13,$AI$6:$AM$6,0),0),"-")</f>
        <v>-</v>
      </c>
      <c r="I13" s="72"/>
      <c r="J13" s="72"/>
      <c r="K13" s="108"/>
      <c r="L13" s="108"/>
      <c r="M13" s="40" t="str">
        <f t="shared" ref="M13:M27" si="4">_xlfn.IFNA(VLOOKUP(I13,$AI$25:$AK$27,MATCH(AG13,$AI$25:$AK$25,0),0),"-")</f>
        <v>-</v>
      </c>
      <c r="N13" s="40" t="str">
        <f t="shared" ref="N13:N27" si="5">_xlfn.IFNA(VLOOKUP(M13,$AI$13:$AM$17,MATCH(H13,$AI$13:$AM$13,0),0),"-")</f>
        <v>-</v>
      </c>
      <c r="O13" s="28"/>
      <c r="Z13" s="41" t="s">
        <v>86</v>
      </c>
      <c r="AA13" s="42">
        <v>2</v>
      </c>
      <c r="AB13" s="43"/>
      <c r="AC13" s="306"/>
      <c r="AD13" s="44" t="str">
        <f t="shared" ref="AD13:AD27" si="6">_xlfn.IFNA(LOOKUP(H13,$Z$6:$Z$9,$AA$6:$AA$9),"")</f>
        <v/>
      </c>
      <c r="AE13" s="44" t="str">
        <f t="shared" ref="AE13:AE27" si="7">_xlfn.IFNA(LOOKUP(N13,$Z$6:$Z$9,$AA$6:$AA$9),"")</f>
        <v/>
      </c>
      <c r="AG13" s="44" t="str">
        <f t="shared" ref="AG13:AG28" si="8">IF(J13="","",IF(J13="Yes",IF(K13&lt;=L13,"Yes","No"),"No"))</f>
        <v/>
      </c>
      <c r="AI13" s="45"/>
      <c r="AJ13" s="42" t="s">
        <v>77</v>
      </c>
      <c r="AK13" s="42" t="s">
        <v>86</v>
      </c>
      <c r="AL13" s="42" t="s">
        <v>89</v>
      </c>
      <c r="AM13" s="42" t="s">
        <v>84</v>
      </c>
    </row>
    <row r="14" spans="2:39" ht="23.15" customHeight="1" x14ac:dyDescent="0.35">
      <c r="B14" s="25"/>
      <c r="C14" s="248" t="s">
        <v>103</v>
      </c>
      <c r="D14" s="248"/>
      <c r="E14" s="248"/>
      <c r="F14" s="72"/>
      <c r="G14" s="72"/>
      <c r="H14" s="40" t="str">
        <f t="shared" si="3"/>
        <v>-</v>
      </c>
      <c r="I14" s="72"/>
      <c r="J14" s="72"/>
      <c r="K14" s="108"/>
      <c r="L14" s="108"/>
      <c r="M14" s="40" t="str">
        <f t="shared" si="4"/>
        <v>-</v>
      </c>
      <c r="N14" s="40" t="str">
        <f t="shared" si="5"/>
        <v>-</v>
      </c>
      <c r="O14" s="28"/>
      <c r="Z14" s="49" t="s">
        <v>77</v>
      </c>
      <c r="AA14" s="42">
        <v>3</v>
      </c>
      <c r="AB14" s="43"/>
      <c r="AC14" s="306"/>
      <c r="AD14" s="44" t="str">
        <f t="shared" si="6"/>
        <v/>
      </c>
      <c r="AE14" s="44" t="str">
        <f t="shared" si="7"/>
        <v/>
      </c>
      <c r="AG14" s="44" t="str">
        <f t="shared" si="8"/>
        <v/>
      </c>
      <c r="AI14" s="42" t="s">
        <v>104</v>
      </c>
      <c r="AJ14" s="42" t="s">
        <v>77</v>
      </c>
      <c r="AK14" s="42" t="s">
        <v>77</v>
      </c>
      <c r="AL14" s="42" t="s">
        <v>86</v>
      </c>
      <c r="AM14" s="42" t="s">
        <v>84</v>
      </c>
    </row>
    <row r="15" spans="2:39" ht="23.15" customHeight="1" x14ac:dyDescent="0.35">
      <c r="B15" s="25"/>
      <c r="C15" s="248" t="s">
        <v>105</v>
      </c>
      <c r="D15" s="248"/>
      <c r="E15" s="248"/>
      <c r="F15" s="72"/>
      <c r="G15" s="72"/>
      <c r="H15" s="40" t="str">
        <f t="shared" si="3"/>
        <v>-</v>
      </c>
      <c r="I15" s="72"/>
      <c r="J15" s="72"/>
      <c r="K15" s="108"/>
      <c r="L15" s="108"/>
      <c r="M15" s="40" t="str">
        <f t="shared" si="4"/>
        <v>-</v>
      </c>
      <c r="N15" s="40" t="str">
        <f t="shared" si="5"/>
        <v>-</v>
      </c>
      <c r="O15" s="28"/>
      <c r="AC15" s="306"/>
      <c r="AD15" s="44" t="str">
        <f t="shared" si="6"/>
        <v/>
      </c>
      <c r="AE15" s="44" t="str">
        <f t="shared" si="7"/>
        <v/>
      </c>
      <c r="AG15" s="44" t="str">
        <f t="shared" si="8"/>
        <v/>
      </c>
      <c r="AI15" s="42" t="s">
        <v>106</v>
      </c>
      <c r="AJ15" s="42" t="s">
        <v>86</v>
      </c>
      <c r="AK15" s="42" t="s">
        <v>86</v>
      </c>
      <c r="AL15" s="42" t="s">
        <v>86</v>
      </c>
      <c r="AM15" s="42" t="s">
        <v>84</v>
      </c>
    </row>
    <row r="16" spans="2:39" ht="23.15" customHeight="1" x14ac:dyDescent="0.35">
      <c r="B16" s="25"/>
      <c r="C16" s="248" t="s">
        <v>107</v>
      </c>
      <c r="D16" s="248"/>
      <c r="E16" s="248"/>
      <c r="F16" s="72"/>
      <c r="G16" s="72"/>
      <c r="H16" s="40" t="str">
        <f t="shared" si="3"/>
        <v>-</v>
      </c>
      <c r="I16" s="72"/>
      <c r="J16" s="72"/>
      <c r="K16" s="108"/>
      <c r="L16" s="108"/>
      <c r="M16" s="40" t="str">
        <f t="shared" si="4"/>
        <v>-</v>
      </c>
      <c r="N16" s="40" t="str">
        <f t="shared" si="5"/>
        <v>-</v>
      </c>
      <c r="O16" s="28"/>
      <c r="AC16" s="306"/>
      <c r="AD16" s="44" t="str">
        <f t="shared" si="6"/>
        <v/>
      </c>
      <c r="AE16" s="44" t="str">
        <f t="shared" si="7"/>
        <v/>
      </c>
      <c r="AG16" s="44" t="str">
        <f t="shared" si="8"/>
        <v/>
      </c>
      <c r="AI16" s="42" t="s">
        <v>108</v>
      </c>
      <c r="AJ16" s="42" t="s">
        <v>86</v>
      </c>
      <c r="AK16" s="42" t="s">
        <v>86</v>
      </c>
      <c r="AL16" s="42" t="s">
        <v>89</v>
      </c>
      <c r="AM16" s="42" t="s">
        <v>84</v>
      </c>
    </row>
    <row r="17" spans="2:39" ht="23.15" customHeight="1" x14ac:dyDescent="0.35">
      <c r="B17" s="25"/>
      <c r="C17" s="248" t="s">
        <v>109</v>
      </c>
      <c r="D17" s="248"/>
      <c r="E17" s="248"/>
      <c r="F17" s="72"/>
      <c r="G17" s="72"/>
      <c r="H17" s="40" t="str">
        <f t="shared" si="3"/>
        <v>-</v>
      </c>
      <c r="I17" s="72"/>
      <c r="J17" s="72"/>
      <c r="K17" s="108"/>
      <c r="L17" s="108"/>
      <c r="M17" s="40" t="str">
        <f t="shared" si="4"/>
        <v>-</v>
      </c>
      <c r="N17" s="40" t="str">
        <f t="shared" si="5"/>
        <v>-</v>
      </c>
      <c r="O17" s="28"/>
      <c r="AC17" s="306"/>
      <c r="AD17" s="44" t="str">
        <f t="shared" si="6"/>
        <v/>
      </c>
      <c r="AE17" s="44" t="str">
        <f t="shared" si="7"/>
        <v/>
      </c>
      <c r="AG17" s="44" t="str">
        <f t="shared" si="8"/>
        <v/>
      </c>
      <c r="AI17" s="42" t="s">
        <v>110</v>
      </c>
      <c r="AJ17" s="42" t="s">
        <v>86</v>
      </c>
      <c r="AK17" s="42" t="s">
        <v>89</v>
      </c>
      <c r="AL17" s="42" t="s">
        <v>89</v>
      </c>
      <c r="AM17" s="42" t="s">
        <v>84</v>
      </c>
    </row>
    <row r="18" spans="2:39" ht="23.15" customHeight="1" x14ac:dyDescent="0.35">
      <c r="B18" s="21"/>
      <c r="C18" s="248" t="s">
        <v>111</v>
      </c>
      <c r="D18" s="248"/>
      <c r="E18" s="248"/>
      <c r="F18" s="72"/>
      <c r="G18" s="72"/>
      <c r="H18" s="40" t="str">
        <f t="shared" si="3"/>
        <v>-</v>
      </c>
      <c r="I18" s="72"/>
      <c r="J18" s="72"/>
      <c r="K18" s="108"/>
      <c r="L18" s="108"/>
      <c r="M18" s="40" t="str">
        <f t="shared" si="4"/>
        <v>-</v>
      </c>
      <c r="N18" s="40" t="str">
        <f t="shared" si="5"/>
        <v>-</v>
      </c>
      <c r="O18" s="24"/>
      <c r="AC18" s="306"/>
      <c r="AD18" s="44" t="str">
        <f t="shared" si="6"/>
        <v/>
      </c>
      <c r="AE18" s="44" t="str">
        <f t="shared" si="7"/>
        <v/>
      </c>
      <c r="AG18" s="44" t="str">
        <f t="shared" si="8"/>
        <v/>
      </c>
    </row>
    <row r="19" spans="2:39" ht="23.15" customHeight="1" x14ac:dyDescent="0.35">
      <c r="B19" s="25"/>
      <c r="C19" s="248" t="s">
        <v>112</v>
      </c>
      <c r="D19" s="248"/>
      <c r="E19" s="248"/>
      <c r="F19" s="72"/>
      <c r="G19" s="72"/>
      <c r="H19" s="40" t="str">
        <f t="shared" si="3"/>
        <v>-</v>
      </c>
      <c r="I19" s="72"/>
      <c r="J19" s="72"/>
      <c r="K19" s="108"/>
      <c r="L19" s="108"/>
      <c r="M19" s="40" t="str">
        <f t="shared" si="4"/>
        <v>-</v>
      </c>
      <c r="N19" s="40" t="str">
        <f t="shared" si="5"/>
        <v>-</v>
      </c>
      <c r="O19" s="28"/>
      <c r="AC19" s="306"/>
      <c r="AD19" s="44" t="str">
        <f t="shared" si="6"/>
        <v/>
      </c>
      <c r="AE19" s="44" t="str">
        <f t="shared" si="7"/>
        <v/>
      </c>
      <c r="AG19" s="44" t="str">
        <f t="shared" si="8"/>
        <v/>
      </c>
      <c r="AI19" s="36" t="s">
        <v>113</v>
      </c>
      <c r="AJ19" s="37"/>
      <c r="AK19" s="37"/>
      <c r="AL19" s="38"/>
    </row>
    <row r="20" spans="2:39" ht="23.15" customHeight="1" x14ac:dyDescent="0.35">
      <c r="B20" s="25"/>
      <c r="C20" s="248" t="s">
        <v>114</v>
      </c>
      <c r="D20" s="248"/>
      <c r="E20" s="248"/>
      <c r="F20" s="72"/>
      <c r="G20" s="72"/>
      <c r="H20" s="40" t="str">
        <f t="shared" si="3"/>
        <v>-</v>
      </c>
      <c r="I20" s="72"/>
      <c r="J20" s="72"/>
      <c r="K20" s="108"/>
      <c r="L20" s="108"/>
      <c r="M20" s="40" t="str">
        <f t="shared" si="4"/>
        <v>-</v>
      </c>
      <c r="N20" s="40" t="str">
        <f t="shared" si="5"/>
        <v>-</v>
      </c>
      <c r="O20" s="28"/>
      <c r="AC20" s="306"/>
      <c r="AD20" s="44" t="str">
        <f t="shared" si="6"/>
        <v/>
      </c>
      <c r="AE20" s="44" t="str">
        <f t="shared" si="7"/>
        <v/>
      </c>
      <c r="AG20" s="44" t="str">
        <f t="shared" si="8"/>
        <v/>
      </c>
      <c r="AI20" s="45"/>
      <c r="AJ20" s="42" t="s">
        <v>115</v>
      </c>
      <c r="AK20" s="42" t="s">
        <v>116</v>
      </c>
      <c r="AL20" s="42" t="s">
        <v>117</v>
      </c>
    </row>
    <row r="21" spans="2:39" ht="23.15" customHeight="1" x14ac:dyDescent="0.35">
      <c r="B21" s="25"/>
      <c r="C21" s="248" t="s">
        <v>118</v>
      </c>
      <c r="D21" s="248"/>
      <c r="E21" s="248"/>
      <c r="F21" s="72"/>
      <c r="G21" s="72"/>
      <c r="H21" s="40" t="str">
        <f t="shared" si="3"/>
        <v>-</v>
      </c>
      <c r="I21" s="72"/>
      <c r="J21" s="72"/>
      <c r="K21" s="108"/>
      <c r="L21" s="108"/>
      <c r="M21" s="40" t="str">
        <f t="shared" si="4"/>
        <v>-</v>
      </c>
      <c r="N21" s="40" t="str">
        <f t="shared" si="5"/>
        <v>-</v>
      </c>
      <c r="O21" s="28"/>
      <c r="AC21" s="306"/>
      <c r="AD21" s="44" t="str">
        <f t="shared" si="6"/>
        <v/>
      </c>
      <c r="AE21" s="44" t="str">
        <f t="shared" si="7"/>
        <v/>
      </c>
      <c r="AG21" s="44" t="str">
        <f t="shared" si="8"/>
        <v/>
      </c>
      <c r="AI21" s="42" t="s">
        <v>119</v>
      </c>
      <c r="AJ21" s="42" t="s">
        <v>104</v>
      </c>
      <c r="AK21" s="42" t="s">
        <v>108</v>
      </c>
      <c r="AL21" s="44" t="str">
        <f>IF(OR(OR(J6&lt;=4.6, J6&gt;=10),J7&lt;=0.85),"Low Risk","Not Low Risk")</f>
        <v>Low Risk</v>
      </c>
    </row>
    <row r="22" spans="2:39" ht="23.15" customHeight="1" x14ac:dyDescent="0.35">
      <c r="B22" s="25"/>
      <c r="C22" s="248" t="s">
        <v>120</v>
      </c>
      <c r="D22" s="248"/>
      <c r="E22" s="248"/>
      <c r="F22" s="72"/>
      <c r="G22" s="72"/>
      <c r="H22" s="40" t="str">
        <f t="shared" si="3"/>
        <v>-</v>
      </c>
      <c r="I22" s="72"/>
      <c r="J22" s="72"/>
      <c r="K22" s="108"/>
      <c r="L22" s="108"/>
      <c r="M22" s="40" t="str">
        <f t="shared" si="4"/>
        <v>-</v>
      </c>
      <c r="N22" s="40" t="str">
        <f t="shared" si="5"/>
        <v>-</v>
      </c>
      <c r="O22" s="28"/>
      <c r="AC22" s="306"/>
      <c r="AD22" s="44" t="str">
        <f t="shared" si="6"/>
        <v/>
      </c>
      <c r="AE22" s="44" t="str">
        <f t="shared" si="7"/>
        <v/>
      </c>
      <c r="AG22" s="44" t="str">
        <f t="shared" si="8"/>
        <v/>
      </c>
      <c r="AI22" s="42" t="s">
        <v>121</v>
      </c>
      <c r="AJ22" s="42" t="s">
        <v>106</v>
      </c>
      <c r="AK22" s="42" t="s">
        <v>110</v>
      </c>
      <c r="AL22" s="45"/>
    </row>
    <row r="23" spans="2:39" ht="23.15" customHeight="1" x14ac:dyDescent="0.35">
      <c r="B23" s="25"/>
      <c r="C23" s="248" t="s">
        <v>122</v>
      </c>
      <c r="D23" s="248"/>
      <c r="E23" s="248"/>
      <c r="F23" s="72"/>
      <c r="G23" s="72"/>
      <c r="H23" s="40" t="str">
        <f t="shared" si="3"/>
        <v>-</v>
      </c>
      <c r="I23" s="72"/>
      <c r="J23" s="72"/>
      <c r="K23" s="108"/>
      <c r="L23" s="108"/>
      <c r="M23" s="40" t="str">
        <f t="shared" si="4"/>
        <v>-</v>
      </c>
      <c r="N23" s="40" t="str">
        <f t="shared" si="5"/>
        <v>-</v>
      </c>
      <c r="O23" s="28"/>
      <c r="AC23" s="306"/>
      <c r="AD23" s="44" t="str">
        <f t="shared" si="6"/>
        <v/>
      </c>
      <c r="AE23" s="44" t="str">
        <f t="shared" si="7"/>
        <v/>
      </c>
      <c r="AG23" s="44" t="str">
        <f t="shared" si="8"/>
        <v/>
      </c>
    </row>
    <row r="24" spans="2:39" ht="23.15" customHeight="1" x14ac:dyDescent="0.35">
      <c r="B24" s="25"/>
      <c r="C24" s="248" t="s">
        <v>123</v>
      </c>
      <c r="D24" s="248"/>
      <c r="E24" s="248"/>
      <c r="F24" s="72"/>
      <c r="G24" s="72"/>
      <c r="H24" s="40" t="str">
        <f t="shared" si="3"/>
        <v>-</v>
      </c>
      <c r="I24" s="72"/>
      <c r="J24" s="72"/>
      <c r="K24" s="108"/>
      <c r="L24" s="108"/>
      <c r="M24" s="40" t="str">
        <f t="shared" si="4"/>
        <v>-</v>
      </c>
      <c r="N24" s="40" t="str">
        <f t="shared" si="5"/>
        <v>-</v>
      </c>
      <c r="O24" s="28"/>
      <c r="AC24" s="306"/>
      <c r="AD24" s="44" t="str">
        <f t="shared" si="6"/>
        <v/>
      </c>
      <c r="AE24" s="44" t="str">
        <f t="shared" si="7"/>
        <v/>
      </c>
      <c r="AG24" s="44" t="str">
        <f t="shared" si="8"/>
        <v/>
      </c>
      <c r="AI24" s="36" t="s">
        <v>124</v>
      </c>
      <c r="AJ24" s="37"/>
      <c r="AK24" s="38"/>
    </row>
    <row r="25" spans="2:39" ht="23.15" customHeight="1" x14ac:dyDescent="0.35">
      <c r="B25" s="25"/>
      <c r="C25" s="248" t="s">
        <v>125</v>
      </c>
      <c r="D25" s="248"/>
      <c r="E25" s="248"/>
      <c r="F25" s="72"/>
      <c r="G25" s="72"/>
      <c r="H25" s="40" t="str">
        <f t="shared" si="3"/>
        <v>-</v>
      </c>
      <c r="I25" s="72"/>
      <c r="J25" s="72"/>
      <c r="K25" s="108"/>
      <c r="L25" s="108"/>
      <c r="M25" s="40" t="str">
        <f t="shared" si="4"/>
        <v>-</v>
      </c>
      <c r="N25" s="40" t="str">
        <f t="shared" si="5"/>
        <v>-</v>
      </c>
      <c r="O25" s="28"/>
      <c r="AC25" s="306"/>
      <c r="AD25" s="44" t="str">
        <f t="shared" si="6"/>
        <v/>
      </c>
      <c r="AE25" s="44" t="str">
        <f t="shared" si="7"/>
        <v/>
      </c>
      <c r="AG25" s="44" t="str">
        <f t="shared" si="8"/>
        <v/>
      </c>
      <c r="AI25" s="45"/>
      <c r="AJ25" s="42" t="s">
        <v>115</v>
      </c>
      <c r="AK25" s="42" t="s">
        <v>116</v>
      </c>
    </row>
    <row r="26" spans="2:39" ht="23.15" customHeight="1" x14ac:dyDescent="0.35">
      <c r="B26" s="25"/>
      <c r="C26" s="248" t="s">
        <v>126</v>
      </c>
      <c r="D26" s="248"/>
      <c r="E26" s="248"/>
      <c r="F26" s="72"/>
      <c r="G26" s="72"/>
      <c r="H26" s="40" t="str">
        <f t="shared" si="3"/>
        <v>-</v>
      </c>
      <c r="I26" s="72"/>
      <c r="J26" s="72"/>
      <c r="K26" s="108"/>
      <c r="L26" s="108"/>
      <c r="M26" s="40" t="str">
        <f t="shared" si="4"/>
        <v>-</v>
      </c>
      <c r="N26" s="40" t="str">
        <f t="shared" si="5"/>
        <v>-</v>
      </c>
      <c r="O26" s="28"/>
      <c r="AC26" s="306"/>
      <c r="AD26" s="44" t="str">
        <f t="shared" si="6"/>
        <v/>
      </c>
      <c r="AE26" s="44" t="str">
        <f t="shared" si="7"/>
        <v/>
      </c>
      <c r="AG26" s="44" t="str">
        <f t="shared" si="8"/>
        <v/>
      </c>
      <c r="AI26" s="42" t="s">
        <v>127</v>
      </c>
      <c r="AJ26" s="42" t="s">
        <v>104</v>
      </c>
      <c r="AK26" s="42" t="s">
        <v>108</v>
      </c>
    </row>
    <row r="27" spans="2:39" ht="23.15" customHeight="1" x14ac:dyDescent="0.35">
      <c r="B27" s="25"/>
      <c r="C27" s="253" t="s">
        <v>128</v>
      </c>
      <c r="D27" s="253"/>
      <c r="E27" s="253"/>
      <c r="F27" s="72"/>
      <c r="G27" s="72"/>
      <c r="H27" s="40" t="str">
        <f t="shared" si="3"/>
        <v>-</v>
      </c>
      <c r="I27" s="72"/>
      <c r="J27" s="72"/>
      <c r="K27" s="108"/>
      <c r="L27" s="108"/>
      <c r="M27" s="40" t="str">
        <f t="shared" si="4"/>
        <v>-</v>
      </c>
      <c r="N27" s="40" t="str">
        <f t="shared" si="5"/>
        <v>-</v>
      </c>
      <c r="O27" s="28"/>
      <c r="AC27" s="306"/>
      <c r="AD27" s="44" t="str">
        <f t="shared" si="6"/>
        <v/>
      </c>
      <c r="AE27" s="44" t="str">
        <f t="shared" si="7"/>
        <v/>
      </c>
      <c r="AG27" s="44" t="str">
        <f t="shared" si="8"/>
        <v/>
      </c>
      <c r="AI27" s="42" t="s">
        <v>129</v>
      </c>
      <c r="AJ27" s="42" t="s">
        <v>106</v>
      </c>
      <c r="AK27" s="42" t="s">
        <v>110</v>
      </c>
    </row>
    <row r="28" spans="2:39" ht="23.15" customHeight="1" thickBot="1" x14ac:dyDescent="0.4">
      <c r="B28" s="25"/>
      <c r="C28" s="297"/>
      <c r="D28" s="298"/>
      <c r="E28" s="298"/>
      <c r="F28" s="298"/>
      <c r="G28" s="59" t="s">
        <v>91</v>
      </c>
      <c r="H28" s="48" t="str">
        <f>_xlfn.IFNA(LOOKUP(AD28,AA11:AA14,Z11:Z14),"-")</f>
        <v>-</v>
      </c>
      <c r="I28" s="297"/>
      <c r="J28" s="298"/>
      <c r="K28" s="298"/>
      <c r="L28" s="298"/>
      <c r="M28" s="59" t="s">
        <v>36</v>
      </c>
      <c r="N28" s="48" t="str">
        <f>_xlfn.IFNA(LOOKUP(AE28,AA11:AA14,Z11:Z14),"-")</f>
        <v>-</v>
      </c>
      <c r="O28" s="28"/>
      <c r="AC28" s="307"/>
      <c r="AD28" s="44" t="str">
        <f>IF(COUNT(AD12:AD27)=0,"",MAX(AD12:AD27))</f>
        <v/>
      </c>
      <c r="AE28" s="44" t="str">
        <f>IF(COUNT(AE12:AE27)=0,"",MAX(AE12:AE27))</f>
        <v/>
      </c>
      <c r="AG28" s="44" t="str">
        <f t="shared" si="8"/>
        <v/>
      </c>
    </row>
    <row r="29" spans="2:39" ht="23.15" customHeight="1" thickTop="1" x14ac:dyDescent="0.35">
      <c r="B29" s="25"/>
      <c r="C29" s="292" t="s">
        <v>130</v>
      </c>
      <c r="D29" s="293"/>
      <c r="E29" s="293"/>
      <c r="F29" s="294" t="s">
        <v>67</v>
      </c>
      <c r="G29" s="295" t="s">
        <v>68</v>
      </c>
      <c r="H29" s="296" t="s">
        <v>69</v>
      </c>
      <c r="I29" s="240" t="s">
        <v>70</v>
      </c>
      <c r="J29" s="240"/>
      <c r="K29" s="240"/>
      <c r="L29" s="240"/>
      <c r="M29" s="240" t="s">
        <v>71</v>
      </c>
      <c r="N29" s="240" t="s">
        <v>72</v>
      </c>
      <c r="O29" s="28"/>
      <c r="AD29" s="52"/>
      <c r="AE29" s="53"/>
      <c r="AG29" s="60"/>
      <c r="AI29" s="36" t="s">
        <v>131</v>
      </c>
      <c r="AJ29" s="37"/>
      <c r="AK29" s="38"/>
    </row>
    <row r="30" spans="2:39" ht="23.15" customHeight="1" x14ac:dyDescent="0.35">
      <c r="B30" s="25"/>
      <c r="C30" s="292"/>
      <c r="D30" s="293"/>
      <c r="E30" s="293"/>
      <c r="F30" s="294"/>
      <c r="G30" s="295"/>
      <c r="H30" s="296"/>
      <c r="I30" s="61" t="s">
        <v>97</v>
      </c>
      <c r="J30" s="61" t="s">
        <v>132</v>
      </c>
      <c r="K30" s="61" t="s">
        <v>98</v>
      </c>
      <c r="L30" s="61" t="s">
        <v>99</v>
      </c>
      <c r="M30" s="241"/>
      <c r="N30" s="241"/>
      <c r="O30" s="28"/>
      <c r="AD30" s="55"/>
      <c r="AE30" s="56"/>
      <c r="AG30" s="62"/>
      <c r="AI30" s="45"/>
      <c r="AJ30" s="42" t="s">
        <v>115</v>
      </c>
      <c r="AK30" s="42" t="s">
        <v>116</v>
      </c>
    </row>
    <row r="31" spans="2:39" ht="23.15" customHeight="1" x14ac:dyDescent="0.35">
      <c r="B31" s="25"/>
      <c r="C31" s="254" t="s">
        <v>133</v>
      </c>
      <c r="D31" s="254"/>
      <c r="E31" s="254"/>
      <c r="F31" s="72"/>
      <c r="G31" s="72"/>
      <c r="H31" s="40" t="str">
        <f>_xlfn.IFNA(VLOOKUP(G31,$AI$6:$AM$10,MATCH(F31,$AI$6:$AM$6,0),0),"-")</f>
        <v>-</v>
      </c>
      <c r="I31" s="72"/>
      <c r="J31" s="72"/>
      <c r="K31" s="108"/>
      <c r="L31" s="108"/>
      <c r="M31" s="40" t="str">
        <f>_xlfn.IFNA(VLOOKUP(J31,$AI$30:$AK$32,MATCH(AG31,$AI$30:$AK$30,0),0),"-")</f>
        <v>-</v>
      </c>
      <c r="N31" s="40" t="str">
        <f>_xlfn.IFNA(VLOOKUP(M31,$AI$13:$AM$17,MATCH(H31,$AI$13:$AM$13,0),0),"-")</f>
        <v>-</v>
      </c>
      <c r="O31" s="25"/>
      <c r="AC31" s="305" t="s">
        <v>42</v>
      </c>
      <c r="AD31" s="44" t="str">
        <f>_xlfn.IFNA(LOOKUP(H31,$Z$6:$Z$9,$AA$6:$AA$9),"")</f>
        <v/>
      </c>
      <c r="AE31" s="44" t="str">
        <f>_xlfn.IFNA(LOOKUP(N31,$Z$6:$Z$9,$AA$6:$AA$9),"")</f>
        <v/>
      </c>
      <c r="AG31" s="44" t="str">
        <f>IF(I31="","",IF(I31="Yes",IF(K31&lt;=L31,"Yes","No"),"No"))</f>
        <v/>
      </c>
      <c r="AI31" s="42" t="s">
        <v>134</v>
      </c>
      <c r="AJ31" s="42" t="s">
        <v>104</v>
      </c>
      <c r="AK31" s="42" t="s">
        <v>108</v>
      </c>
    </row>
    <row r="32" spans="2:39" ht="23.15" customHeight="1" x14ac:dyDescent="0.35">
      <c r="B32" s="25"/>
      <c r="C32" s="291" t="s">
        <v>128</v>
      </c>
      <c r="D32" s="291"/>
      <c r="E32" s="291"/>
      <c r="F32" s="72"/>
      <c r="G32" s="72"/>
      <c r="H32" s="40" t="str">
        <f>_xlfn.IFNA(VLOOKUP(G32,$AI$6:$AM$10,MATCH(F32,$AI$6:$AM$6,0),0),"-")</f>
        <v>-</v>
      </c>
      <c r="I32" s="72"/>
      <c r="J32" s="72"/>
      <c r="K32" s="108"/>
      <c r="L32" s="108"/>
      <c r="M32" s="40" t="str">
        <f>_xlfn.IFNA(VLOOKUP(J32,$AI$30:$AK$32,MATCH(AG32,$AI$30:$AK$30,0),0),"-")</f>
        <v>-</v>
      </c>
      <c r="N32" s="40" t="str">
        <f>_xlfn.IFNA(VLOOKUP(M32,$AI$13:$AM$17,MATCH(H32,$AI$13:$AM$13,0),0),"-")</f>
        <v>-</v>
      </c>
      <c r="O32" s="25"/>
      <c r="AC32" s="306"/>
      <c r="AD32" s="44" t="str">
        <f>_xlfn.IFNA(LOOKUP(H32,$Z$6:$Z$9,$AA$6:$AA$9),"")</f>
        <v/>
      </c>
      <c r="AE32" s="44" t="str">
        <f>_xlfn.IFNA(LOOKUP(N32,$Z$6:$Z$9,$AA$6:$AA$9),"")</f>
        <v/>
      </c>
      <c r="AG32" s="44" t="str">
        <f>IF(I32="","",IF(I32="Yes",IF(K32&lt;=L32,"Yes","No"),"No"))</f>
        <v/>
      </c>
      <c r="AI32" s="42" t="s">
        <v>135</v>
      </c>
      <c r="AJ32" s="42" t="s">
        <v>106</v>
      </c>
      <c r="AK32" s="42" t="s">
        <v>110</v>
      </c>
    </row>
    <row r="33" spans="2:31" ht="23.15" customHeight="1" thickBot="1" x14ac:dyDescent="0.4">
      <c r="B33" s="25"/>
      <c r="C33" s="285"/>
      <c r="D33" s="286"/>
      <c r="E33" s="286"/>
      <c r="F33" s="286"/>
      <c r="G33" s="63" t="s">
        <v>91</v>
      </c>
      <c r="H33" s="48" t="str">
        <f>_xlfn.IFNA(LOOKUP(AD33,AA11:AA14,Z11:Z14),"-")</f>
        <v>-</v>
      </c>
      <c r="I33" s="285"/>
      <c r="J33" s="286"/>
      <c r="K33" s="286"/>
      <c r="L33" s="286"/>
      <c r="M33" s="63" t="s">
        <v>36</v>
      </c>
      <c r="N33" s="48" t="str">
        <f>_xlfn.IFNA(LOOKUP(AE33,AA11:AA14,Z11:Z14),"-")</f>
        <v>-</v>
      </c>
      <c r="O33" s="28"/>
      <c r="AC33" s="307"/>
      <c r="AD33" s="44" t="str">
        <f>IF(COUNT(AD31:AD32)=0,"",MAX(AD31:AD32))</f>
        <v/>
      </c>
      <c r="AE33" s="44" t="str">
        <f>IF(COUNT(AE31:AE32)=0,"",MAX(AE31:AE32))</f>
        <v/>
      </c>
    </row>
    <row r="34" spans="2:31" ht="29.5" customHeight="1" thickTop="1" x14ac:dyDescent="0.35">
      <c r="B34" s="25"/>
      <c r="C34" s="283" t="s">
        <v>136</v>
      </c>
      <c r="D34" s="284"/>
      <c r="E34" s="284"/>
      <c r="F34" s="64"/>
      <c r="G34" s="65" t="s">
        <v>35</v>
      </c>
      <c r="H34" s="66" t="str">
        <f>_xlfn.IFNA(LOOKUP(AD34,AA11:AA14,Z11:Z14),"-")</f>
        <v>-</v>
      </c>
      <c r="I34" s="280" t="s">
        <v>36</v>
      </c>
      <c r="J34" s="281"/>
      <c r="K34" s="281"/>
      <c r="L34" s="281"/>
      <c r="M34" s="282"/>
      <c r="N34" s="66" t="str">
        <f>_xlfn.IFNA(LOOKUP(AE34,AA11:AA14,Z11:Z14),"-")</f>
        <v>-</v>
      </c>
      <c r="O34" s="25"/>
      <c r="AC34" s="67" t="s">
        <v>137</v>
      </c>
      <c r="AD34" s="44" t="str">
        <f>IF(COUNT(AD9,AD28,AD33)=0,"",MAX(AD9,AD28,AD33))</f>
        <v/>
      </c>
      <c r="AE34" s="44" t="str">
        <f>IF(COUNT(AE9,AE28,AE33)=0,"",MAX(AE9,AE28,AE33))</f>
        <v/>
      </c>
    </row>
    <row r="35" spans="2:31" ht="13.5" customHeight="1" x14ac:dyDescent="0.35">
      <c r="B35" s="68"/>
      <c r="C35" s="69"/>
      <c r="D35" s="69"/>
      <c r="E35" s="69"/>
      <c r="F35" s="70"/>
      <c r="G35" s="69"/>
      <c r="H35" s="69"/>
      <c r="I35" s="69"/>
      <c r="J35" s="69"/>
      <c r="K35" s="69"/>
      <c r="L35" s="69"/>
      <c r="M35" s="69"/>
      <c r="N35" s="69"/>
      <c r="O35" s="71"/>
    </row>
  </sheetData>
  <sheetProtection algorithmName="SHA-512" hashValue="1HK2AKgsoEaHp6nT/eR+tfBuFNoiDQYmjEefUaUgTOhCF50jInHI0eB0pQYtzwOkAqzRPuiq7EUwDEKU0Wz/xw==" saltValue="LBlPdqgPK6uTKrWcRMp7lA==" spinCount="100000" sheet="1" objects="1" scenarios="1" selectLockedCells="1"/>
  <mergeCells count="60">
    <mergeCell ref="W2:X3"/>
    <mergeCell ref="Z5:AA5"/>
    <mergeCell ref="AC6:AC9"/>
    <mergeCell ref="AC12:AC28"/>
    <mergeCell ref="AC31:AC33"/>
    <mergeCell ref="I34:M34"/>
    <mergeCell ref="C34:E34"/>
    <mergeCell ref="C33:F33"/>
    <mergeCell ref="I33:L33"/>
    <mergeCell ref="Q2:R3"/>
    <mergeCell ref="C32:E32"/>
    <mergeCell ref="C29:E30"/>
    <mergeCell ref="F29:F30"/>
    <mergeCell ref="G29:G30"/>
    <mergeCell ref="H29:H30"/>
    <mergeCell ref="I29:L29"/>
    <mergeCell ref="M29:M30"/>
    <mergeCell ref="C28:F28"/>
    <mergeCell ref="I28:L28"/>
    <mergeCell ref="C23:E23"/>
    <mergeCell ref="C25:E25"/>
    <mergeCell ref="T2:U3"/>
    <mergeCell ref="C9:F9"/>
    <mergeCell ref="I9:L9"/>
    <mergeCell ref="G10:G11"/>
    <mergeCell ref="M6:M8"/>
    <mergeCell ref="I5:L5"/>
    <mergeCell ref="C5:E5"/>
    <mergeCell ref="C10:E11"/>
    <mergeCell ref="F10:F11"/>
    <mergeCell ref="C6:E6"/>
    <mergeCell ref="C7:E7"/>
    <mergeCell ref="C8:E8"/>
    <mergeCell ref="K6:L6"/>
    <mergeCell ref="K7:L7"/>
    <mergeCell ref="K8:L8"/>
    <mergeCell ref="C27:E27"/>
    <mergeCell ref="C31:E31"/>
    <mergeCell ref="C18:E18"/>
    <mergeCell ref="C19:E19"/>
    <mergeCell ref="C20:E20"/>
    <mergeCell ref="C21:E21"/>
    <mergeCell ref="C22:E22"/>
    <mergeCell ref="C26:E26"/>
    <mergeCell ref="AG10:AG11"/>
    <mergeCell ref="Z3:AM3"/>
    <mergeCell ref="N29:N30"/>
    <mergeCell ref="C3:D4"/>
    <mergeCell ref="E3:G4"/>
    <mergeCell ref="C12:E12"/>
    <mergeCell ref="N10:N11"/>
    <mergeCell ref="M10:M11"/>
    <mergeCell ref="I10:L10"/>
    <mergeCell ref="H10:H11"/>
    <mergeCell ref="C24:E24"/>
    <mergeCell ref="C13:E13"/>
    <mergeCell ref="C14:E14"/>
    <mergeCell ref="C15:E15"/>
    <mergeCell ref="C16:E16"/>
    <mergeCell ref="C17:E17"/>
  </mergeCells>
  <conditionalFormatting sqref="H6:H9 H12:H28 H31:H34">
    <cfRule type="cellIs" dxfId="63" priority="5" operator="equal">
      <formula>"High"</formula>
    </cfRule>
    <cfRule type="cellIs" dxfId="62" priority="6" operator="equal">
      <formula>"Medium"</formula>
    </cfRule>
    <cfRule type="cellIs" dxfId="61" priority="7" operator="equal">
      <formula>"Low"</formula>
    </cfRule>
    <cfRule type="cellIs" dxfId="60" priority="8" operator="equal">
      <formula>"Insignificant"</formula>
    </cfRule>
  </conditionalFormatting>
  <conditionalFormatting sqref="N6:N9 N12:N28 N31:N34">
    <cfRule type="cellIs" dxfId="59" priority="1" operator="equal">
      <formula>"High"</formula>
    </cfRule>
    <cfRule type="cellIs" dxfId="58" priority="2" operator="equal">
      <formula>"Medium"</formula>
    </cfRule>
    <cfRule type="cellIs" dxfId="57" priority="3" operator="equal">
      <formula>"Low"</formula>
    </cfRule>
    <cfRule type="cellIs" dxfId="56" priority="4" operator="equal">
      <formula>"Insignificant"</formula>
    </cfRule>
  </conditionalFormatting>
  <dataValidations count="2">
    <dataValidation type="decimal" allowBlank="1" showInputMessage="1" showErrorMessage="1" sqref="J6" xr:uid="{1F32536C-B2F0-4F67-9DBD-2AA6766D92D8}">
      <formula1>0</formula1>
      <formula2>14</formula2>
    </dataValidation>
    <dataValidation type="decimal" allowBlank="1" showInputMessage="1" showErrorMessage="1" sqref="J7" xr:uid="{F8AFBA9F-F161-4180-82FC-160EEDF6F20F}">
      <formula1>0</formula1>
      <formula2>1</formula2>
    </dataValidation>
  </dataValidations>
  <hyperlinks>
    <hyperlink ref="Q2:R3" location="DASH!A1" display="DASHBOARD" xr:uid="{D83C12B5-36B9-4E2C-A58C-970D21E77730}"/>
    <hyperlink ref="T2:U3" location="GPS!A1" display="GPS" xr:uid="{A3070118-7875-4FAD-BCEB-F704DEB45FD7}"/>
    <hyperlink ref="W2:X3" location="Comments!E4" display="COMMENT" xr:uid="{5A506FEF-F570-4A54-BA6C-3A8451EDB7B1}"/>
  </hyperlinks>
  <pageMargins left="0.7" right="0.7" top="0.75" bottom="0.75" header="0.3" footer="0.3"/>
  <pageSetup orientation="landscape" verticalDpi="0" r:id="rId1"/>
  <ignoredErrors>
    <ignoredError sqref="H6:H8"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A4D3E68-9EB4-44CB-B892-88370AEFA113}">
          <x14:formula1>
            <xm:f>Engine!$E$5:$E$8</xm:f>
          </x14:formula1>
          <xm:sqref>F6:F8 F12:F27 F31:F32</xm:sqref>
        </x14:dataValidation>
        <x14:dataValidation type="list" allowBlank="1" showInputMessage="1" showErrorMessage="1" xr:uid="{627944EA-0970-454B-B570-28C41C4F3C53}">
          <x14:formula1>
            <xm:f>Engine!$F$5:$F$8</xm:f>
          </x14:formula1>
          <xm:sqref>G6:G8 G12:G27 G31:G32</xm:sqref>
        </x14:dataValidation>
        <x14:dataValidation type="list" allowBlank="1" showInputMessage="1" showErrorMessage="1" xr:uid="{33C2EECC-DDC6-4CD5-81CE-7CADC2B25045}">
          <x14:formula1>
            <xm:f>Engine!$G$5:$G$6</xm:f>
          </x14:formula1>
          <xm:sqref>I12:I27</xm:sqref>
        </x14:dataValidation>
        <x14:dataValidation type="list" allowBlank="1" showInputMessage="1" showErrorMessage="1" xr:uid="{5739FC29-C069-489D-86B8-FD0B82D96A1C}">
          <x14:formula1>
            <xm:f>Engine!$H$5:$H$6</xm:f>
          </x14:formula1>
          <xm:sqref>J12:J27 J8 I31:I32</xm:sqref>
        </x14:dataValidation>
        <x14:dataValidation type="list" allowBlank="1" showInputMessage="1" showErrorMessage="1" xr:uid="{A41D960C-58E8-49F9-BFAD-CAF75675AEED}">
          <x14:formula1>
            <xm:f>Engine!$I$5:$I$6</xm:f>
          </x14:formula1>
          <xm:sqref>J31:J32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5566B-A0E5-4C89-AF24-13EB6D1D52A9}">
  <sheetPr codeName="Sheet4">
    <tabColor rgb="FF002060"/>
  </sheetPr>
  <dimension ref="B1:AI35"/>
  <sheetViews>
    <sheetView workbookViewId="0">
      <selection activeCell="F6" sqref="F6"/>
    </sheetView>
  </sheetViews>
  <sheetFormatPr defaultColWidth="8.7265625" defaultRowHeight="13.5" customHeight="1" x14ac:dyDescent="0.35"/>
  <cols>
    <col min="1" max="1" width="1.453125" style="15" customWidth="1"/>
    <col min="2" max="2" width="2.7265625" style="15" customWidth="1"/>
    <col min="3" max="5" width="10.26953125" style="15" customWidth="1"/>
    <col min="6" max="6" width="13.1796875" style="16" customWidth="1"/>
    <col min="7" max="7" width="13.1796875" style="15" customWidth="1"/>
    <col min="8" max="8" width="13.81640625" style="15" customWidth="1"/>
    <col min="9" max="9" width="10.54296875" style="15" customWidth="1"/>
    <col min="10" max="10" width="13.81640625" style="15" customWidth="1"/>
    <col min="11" max="11" width="2.7265625" style="15" customWidth="1"/>
    <col min="12" max="12" width="1.453125" style="15" customWidth="1"/>
    <col min="13" max="13" width="2.7265625" style="15" customWidth="1"/>
    <col min="14" max="14" width="15.453125" style="15" customWidth="1"/>
    <col min="15" max="15" width="1.453125" style="15" customWidth="1"/>
    <col min="16" max="17" width="9" style="15" customWidth="1"/>
    <col min="18" max="18" width="1.453125" style="15" customWidth="1"/>
    <col min="19" max="20" width="9" style="15" customWidth="1"/>
    <col min="21" max="21" width="12.7265625" style="15" customWidth="1"/>
    <col min="22" max="22" width="2.7265625" style="15" customWidth="1"/>
    <col min="23" max="23" width="8.7265625" style="15"/>
    <col min="24" max="24" width="12" style="15" hidden="1" customWidth="1"/>
    <col min="25" max="25" width="8.7265625" style="16" hidden="1" customWidth="1"/>
    <col min="26" max="26" width="3" style="16" hidden="1" customWidth="1"/>
    <col min="27" max="27" width="3.81640625" style="16" hidden="1" customWidth="1"/>
    <col min="28" max="29" width="8.1796875" style="16" hidden="1" customWidth="1"/>
    <col min="30" max="30" width="3.81640625" style="15" hidden="1" customWidth="1"/>
    <col min="31" max="31" width="11.7265625" style="16" hidden="1" customWidth="1"/>
    <col min="32" max="32" width="10.453125" style="15" hidden="1" customWidth="1"/>
    <col min="33" max="35" width="11.54296875" style="15" hidden="1" customWidth="1"/>
    <col min="36" max="16384" width="8.7265625" style="15"/>
  </cols>
  <sheetData>
    <row r="1" spans="2:35" ht="7.5" customHeight="1" x14ac:dyDescent="0.35"/>
    <row r="2" spans="2:35" ht="15" customHeight="1" x14ac:dyDescent="0.35">
      <c r="B2" s="17"/>
      <c r="C2" s="18"/>
      <c r="D2" s="18"/>
      <c r="E2" s="18"/>
      <c r="F2" s="19"/>
      <c r="G2" s="18"/>
      <c r="H2" s="18"/>
      <c r="I2" s="18"/>
      <c r="J2" s="18"/>
      <c r="K2" s="20"/>
    </row>
    <row r="3" spans="2:35" ht="13.5" customHeight="1" x14ac:dyDescent="0.35">
      <c r="B3" s="21"/>
      <c r="C3" s="242" t="s">
        <v>138</v>
      </c>
      <c r="D3" s="243"/>
      <c r="E3" s="243"/>
      <c r="F3" s="246" t="str">
        <f>IF(DASH!D5="","-",DASH!D5)</f>
        <v>-</v>
      </c>
      <c r="G3" s="246"/>
      <c r="H3" s="246"/>
      <c r="I3" s="22"/>
      <c r="J3" s="23"/>
      <c r="K3" s="24"/>
      <c r="M3" s="287" t="s">
        <v>62</v>
      </c>
      <c r="N3" s="288"/>
      <c r="P3" s="255" t="s">
        <v>1</v>
      </c>
      <c r="Q3" s="256"/>
      <c r="S3" s="299" t="s">
        <v>63</v>
      </c>
      <c r="T3" s="300"/>
      <c r="X3" s="237" t="s">
        <v>65</v>
      </c>
      <c r="Y3" s="238"/>
      <c r="Z3" s="238"/>
      <c r="AA3" s="238"/>
      <c r="AB3" s="238"/>
      <c r="AC3" s="238"/>
      <c r="AD3" s="238"/>
      <c r="AE3" s="238"/>
      <c r="AF3" s="238"/>
      <c r="AG3" s="238"/>
      <c r="AH3" s="238"/>
      <c r="AI3" s="239"/>
    </row>
    <row r="4" spans="2:35" ht="13.5" customHeight="1" x14ac:dyDescent="0.35">
      <c r="B4" s="25"/>
      <c r="C4" s="244"/>
      <c r="D4" s="245"/>
      <c r="E4" s="245"/>
      <c r="F4" s="247"/>
      <c r="G4" s="247"/>
      <c r="H4" s="247"/>
      <c r="I4" s="26"/>
      <c r="J4" s="27"/>
      <c r="K4" s="28"/>
      <c r="M4" s="289"/>
      <c r="N4" s="290"/>
      <c r="P4" s="257"/>
      <c r="Q4" s="258"/>
      <c r="S4" s="301"/>
      <c r="T4" s="302"/>
    </row>
    <row r="5" spans="2:35" ht="38.5" customHeight="1" x14ac:dyDescent="0.35">
      <c r="B5" s="25"/>
      <c r="C5" s="266" t="s">
        <v>66</v>
      </c>
      <c r="D5" s="267"/>
      <c r="E5" s="267"/>
      <c r="F5" s="29" t="s">
        <v>67</v>
      </c>
      <c r="G5" s="30" t="s">
        <v>68</v>
      </c>
      <c r="H5" s="31" t="s">
        <v>69</v>
      </c>
      <c r="I5" s="32" t="s">
        <v>71</v>
      </c>
      <c r="J5" s="32" t="s">
        <v>72</v>
      </c>
      <c r="K5" s="28"/>
      <c r="X5" s="303" t="s">
        <v>73</v>
      </c>
      <c r="Y5" s="304"/>
      <c r="Z5" s="33"/>
      <c r="AA5" s="34"/>
      <c r="AB5" s="35" t="s">
        <v>35</v>
      </c>
      <c r="AC5" s="35" t="s">
        <v>36</v>
      </c>
      <c r="AE5" s="36" t="s">
        <v>74</v>
      </c>
      <c r="AF5" s="37"/>
      <c r="AG5" s="37"/>
      <c r="AH5" s="37"/>
      <c r="AI5" s="38"/>
    </row>
    <row r="6" spans="2:35" ht="23.15" customHeight="1" x14ac:dyDescent="0.35">
      <c r="B6" s="25"/>
      <c r="C6" s="274" t="s">
        <v>75</v>
      </c>
      <c r="D6" s="274"/>
      <c r="E6" s="274"/>
      <c r="F6" s="3"/>
      <c r="G6" s="3"/>
      <c r="H6" s="39" t="str">
        <f>_xlfn.IFNA(VLOOKUP(G6,$AE$6:$AI$10,MATCH(F6,$AE$6:$AI$6,0),0),"-")</f>
        <v>-</v>
      </c>
      <c r="I6" s="318" t="str">
        <f>_xlfn.IFNA(LOOKUP("X",O8:P11,Q8:Q11),"-")</f>
        <v>-</v>
      </c>
      <c r="J6" s="40" t="str">
        <f>_xlfn.IFNA(VLOOKUP($I$6,$AE$13:$AI$17,MATCH(H6,$AE$13:$AI$13,0),0),"-")</f>
        <v>-</v>
      </c>
      <c r="K6" s="28"/>
      <c r="M6" s="315"/>
      <c r="N6" s="316"/>
      <c r="O6" s="316"/>
      <c r="P6" s="316"/>
      <c r="Q6" s="316"/>
      <c r="R6" s="316"/>
      <c r="S6" s="316"/>
      <c r="T6" s="316"/>
      <c r="U6" s="316"/>
      <c r="V6" s="317"/>
      <c r="X6" s="41" t="s">
        <v>77</v>
      </c>
      <c r="Y6" s="42">
        <v>3</v>
      </c>
      <c r="Z6" s="43"/>
      <c r="AA6" s="305" t="s">
        <v>38</v>
      </c>
      <c r="AB6" s="44" t="str">
        <f>_xlfn.IFNA(LOOKUP(H6,$X$6:$X$9,$Y$6:$Y$9),"")</f>
        <v/>
      </c>
      <c r="AC6" s="44" t="str">
        <f>_xlfn.IFNA(LOOKUP(J6,$X$6:$X$9,$Y$6:$Y$9),"")</f>
        <v/>
      </c>
      <c r="AE6" s="45"/>
      <c r="AF6" s="42" t="s">
        <v>78</v>
      </c>
      <c r="AG6" s="42" t="s">
        <v>79</v>
      </c>
      <c r="AH6" s="42" t="s">
        <v>80</v>
      </c>
      <c r="AI6" s="42" t="s">
        <v>81</v>
      </c>
    </row>
    <row r="7" spans="2:35" ht="23.15" customHeight="1" x14ac:dyDescent="0.35">
      <c r="B7" s="25"/>
      <c r="C7" s="274" t="s">
        <v>82</v>
      </c>
      <c r="D7" s="274"/>
      <c r="E7" s="274"/>
      <c r="F7" s="4"/>
      <c r="G7" s="4"/>
      <c r="H7" s="39" t="str">
        <f t="shared" ref="H7:H8" si="0">_xlfn.IFNA(VLOOKUP(G7,$AE$6:$AI$10,MATCH(F7,$AE$6:$AI$6,0),0),"-")</f>
        <v>-</v>
      </c>
      <c r="I7" s="264"/>
      <c r="J7" s="40" t="str">
        <f t="shared" ref="J7:J8" si="1">_xlfn.IFNA(VLOOKUP($I$6,$AE$13:$AI$17,MATCH(H7,$AE$13:$AI$13,0),0),"-")</f>
        <v>-</v>
      </c>
      <c r="K7" s="28"/>
      <c r="M7" s="25"/>
      <c r="N7" s="310" t="s">
        <v>139</v>
      </c>
      <c r="O7" s="311"/>
      <c r="P7" s="311"/>
      <c r="Q7" s="311"/>
      <c r="R7" s="311"/>
      <c r="S7" s="311"/>
      <c r="T7" s="311"/>
      <c r="U7" s="312"/>
      <c r="V7" s="28"/>
      <c r="X7" s="41" t="s">
        <v>84</v>
      </c>
      <c r="Y7" s="42">
        <v>0</v>
      </c>
      <c r="Z7" s="43"/>
      <c r="AA7" s="306"/>
      <c r="AB7" s="44" t="str">
        <f t="shared" ref="AB7:AB8" si="2">_xlfn.IFNA(LOOKUP(H7,$X$6:$X$9,$Y$6:$Y$9),"")</f>
        <v/>
      </c>
      <c r="AC7" s="44" t="str">
        <f t="shared" ref="AC7:AC8" si="3">_xlfn.IFNA(LOOKUP(J7,$X$6:$X$9,$Y$6:$Y$9),"")</f>
        <v/>
      </c>
      <c r="AE7" s="42" t="s">
        <v>85</v>
      </c>
      <c r="AF7" s="42" t="s">
        <v>77</v>
      </c>
      <c r="AG7" s="42" t="s">
        <v>77</v>
      </c>
      <c r="AH7" s="42" t="s">
        <v>86</v>
      </c>
      <c r="AI7" s="42" t="s">
        <v>86</v>
      </c>
    </row>
    <row r="8" spans="2:35" ht="23.15" customHeight="1" x14ac:dyDescent="0.35">
      <c r="B8" s="25"/>
      <c r="C8" s="275" t="s">
        <v>128</v>
      </c>
      <c r="D8" s="275"/>
      <c r="E8" s="275"/>
      <c r="F8" s="4"/>
      <c r="G8" s="4"/>
      <c r="H8" s="39" t="str">
        <f t="shared" si="0"/>
        <v>-</v>
      </c>
      <c r="I8" s="264"/>
      <c r="J8" s="40" t="str">
        <f t="shared" si="1"/>
        <v>-</v>
      </c>
      <c r="K8" s="28"/>
      <c r="M8" s="25"/>
      <c r="N8" s="73" t="s">
        <v>140</v>
      </c>
      <c r="O8" s="313"/>
      <c r="P8" s="314"/>
      <c r="Q8" s="74" t="s">
        <v>104</v>
      </c>
      <c r="R8" s="308" t="s">
        <v>141</v>
      </c>
      <c r="S8" s="308"/>
      <c r="T8" s="308"/>
      <c r="U8" s="309"/>
      <c r="V8" s="28"/>
      <c r="X8" s="41" t="s">
        <v>89</v>
      </c>
      <c r="Y8" s="42">
        <v>1</v>
      </c>
      <c r="Z8" s="43"/>
      <c r="AA8" s="306"/>
      <c r="AB8" s="44" t="str">
        <f t="shared" si="2"/>
        <v/>
      </c>
      <c r="AC8" s="44" t="str">
        <f t="shared" si="3"/>
        <v/>
      </c>
      <c r="AE8" s="42" t="s">
        <v>90</v>
      </c>
      <c r="AF8" s="42" t="s">
        <v>77</v>
      </c>
      <c r="AG8" s="42" t="s">
        <v>86</v>
      </c>
      <c r="AH8" s="42" t="s">
        <v>86</v>
      </c>
      <c r="AI8" s="42" t="s">
        <v>86</v>
      </c>
    </row>
    <row r="9" spans="2:35" ht="23.15" customHeight="1" thickBot="1" x14ac:dyDescent="0.4">
      <c r="B9" s="25"/>
      <c r="C9" s="259"/>
      <c r="D9" s="260"/>
      <c r="E9" s="260"/>
      <c r="F9" s="260"/>
      <c r="G9" s="47" t="s">
        <v>35</v>
      </c>
      <c r="H9" s="48" t="str">
        <f>_xlfn.IFNA(LOOKUP(AB9,Y11:Y14,X11:X14),"-")</f>
        <v>-</v>
      </c>
      <c r="I9" s="75" t="s">
        <v>36</v>
      </c>
      <c r="J9" s="48" t="str">
        <f>_xlfn.IFNA(LOOKUP(AC9,Y11:Y14,X11:X14),"-")</f>
        <v>-</v>
      </c>
      <c r="K9" s="28"/>
      <c r="M9" s="25"/>
      <c r="N9" s="73" t="s">
        <v>142</v>
      </c>
      <c r="O9" s="313"/>
      <c r="P9" s="314"/>
      <c r="Q9" s="74" t="s">
        <v>106</v>
      </c>
      <c r="R9" s="308" t="s">
        <v>143</v>
      </c>
      <c r="S9" s="308"/>
      <c r="T9" s="308"/>
      <c r="U9" s="309"/>
      <c r="V9" s="28"/>
      <c r="X9" s="49" t="s">
        <v>86</v>
      </c>
      <c r="Y9" s="42">
        <v>2</v>
      </c>
      <c r="Z9" s="43"/>
      <c r="AA9" s="307"/>
      <c r="AB9" s="44" t="str">
        <f>IF(COUNT(AB6:AB8)=0,"",MAX(AB6:AB8))</f>
        <v/>
      </c>
      <c r="AC9" s="44" t="str">
        <f>IF(COUNT(AC6:AC8)=0,"",MAX(AC6:AC8))</f>
        <v/>
      </c>
      <c r="AE9" s="42" t="s">
        <v>92</v>
      </c>
      <c r="AF9" s="42" t="s">
        <v>86</v>
      </c>
      <c r="AG9" s="42" t="s">
        <v>86</v>
      </c>
      <c r="AH9" s="42" t="s">
        <v>86</v>
      </c>
      <c r="AI9" s="42" t="s">
        <v>89</v>
      </c>
    </row>
    <row r="10" spans="2:35" ht="23.15" customHeight="1" thickTop="1" x14ac:dyDescent="0.35">
      <c r="B10" s="25"/>
      <c r="C10" s="268" t="s">
        <v>93</v>
      </c>
      <c r="D10" s="269"/>
      <c r="E10" s="269"/>
      <c r="F10" s="272" t="s">
        <v>67</v>
      </c>
      <c r="G10" s="261" t="s">
        <v>68</v>
      </c>
      <c r="H10" s="251" t="s">
        <v>69</v>
      </c>
      <c r="I10" s="249" t="s">
        <v>71</v>
      </c>
      <c r="J10" s="249" t="s">
        <v>72</v>
      </c>
      <c r="K10" s="28"/>
      <c r="M10" s="25"/>
      <c r="N10" s="73" t="s">
        <v>144</v>
      </c>
      <c r="O10" s="313"/>
      <c r="P10" s="314"/>
      <c r="Q10" s="74" t="s">
        <v>108</v>
      </c>
      <c r="R10" s="308" t="s">
        <v>145</v>
      </c>
      <c r="S10" s="308"/>
      <c r="T10" s="308"/>
      <c r="U10" s="309"/>
      <c r="V10" s="28"/>
      <c r="X10" s="50"/>
      <c r="Y10" s="51"/>
      <c r="AB10" s="52"/>
      <c r="AC10" s="53"/>
      <c r="AE10" s="42" t="s">
        <v>95</v>
      </c>
      <c r="AF10" s="42" t="s">
        <v>86</v>
      </c>
      <c r="AG10" s="42" t="s">
        <v>86</v>
      </c>
      <c r="AH10" s="42" t="s">
        <v>89</v>
      </c>
      <c r="AI10" s="42" t="s">
        <v>84</v>
      </c>
    </row>
    <row r="11" spans="2:35" ht="23.15" customHeight="1" x14ac:dyDescent="0.35">
      <c r="B11" s="25"/>
      <c r="C11" s="270"/>
      <c r="D11" s="271"/>
      <c r="E11" s="271"/>
      <c r="F11" s="273"/>
      <c r="G11" s="262"/>
      <c r="H11" s="252"/>
      <c r="I11" s="250"/>
      <c r="J11" s="250"/>
      <c r="K11" s="28"/>
      <c r="M11" s="25"/>
      <c r="N11" s="73" t="s">
        <v>146</v>
      </c>
      <c r="O11" s="313"/>
      <c r="P11" s="314"/>
      <c r="Q11" s="74" t="s">
        <v>110</v>
      </c>
      <c r="R11" s="308" t="s">
        <v>147</v>
      </c>
      <c r="S11" s="308"/>
      <c r="T11" s="308"/>
      <c r="U11" s="309"/>
      <c r="V11" s="28"/>
      <c r="X11" s="41" t="s">
        <v>84</v>
      </c>
      <c r="Y11" s="42">
        <v>0</v>
      </c>
      <c r="Z11" s="43"/>
      <c r="AB11" s="55"/>
      <c r="AC11" s="56"/>
      <c r="AE11" s="15"/>
    </row>
    <row r="12" spans="2:35" ht="23.15" customHeight="1" x14ac:dyDescent="0.35">
      <c r="B12" s="21"/>
      <c r="C12" s="248" t="s">
        <v>100</v>
      </c>
      <c r="D12" s="248"/>
      <c r="E12" s="248"/>
      <c r="F12" s="72"/>
      <c r="G12" s="72"/>
      <c r="H12" s="40" t="str">
        <f>_xlfn.IFNA(VLOOKUP(G12,$AE$6:$AI$10,MATCH(F12,$AE$6:$AI$6,0),0),"-")</f>
        <v>-</v>
      </c>
      <c r="I12" s="263" t="str">
        <f>I6</f>
        <v>-</v>
      </c>
      <c r="J12" s="40" t="str">
        <f>_xlfn.IFNA(VLOOKUP($I$6,$AE$13:$AI$17,MATCH(H12,$AE$13:$AI$13,0),0),"-")</f>
        <v>-</v>
      </c>
      <c r="K12" s="24"/>
      <c r="M12" s="320"/>
      <c r="N12" s="321"/>
      <c r="O12" s="321"/>
      <c r="P12" s="321"/>
      <c r="Q12" s="321"/>
      <c r="R12" s="321"/>
      <c r="S12" s="321"/>
      <c r="T12" s="321"/>
      <c r="U12" s="321"/>
      <c r="V12" s="322"/>
      <c r="X12" s="41" t="s">
        <v>89</v>
      </c>
      <c r="Y12" s="42">
        <v>1</v>
      </c>
      <c r="Z12" s="43"/>
      <c r="AA12" s="305" t="s">
        <v>40</v>
      </c>
      <c r="AB12" s="44" t="str">
        <f>_xlfn.IFNA(LOOKUP(H12,$X$6:$X$9,$Y$6:$Y$9),"")</f>
        <v/>
      </c>
      <c r="AC12" s="44" t="str">
        <f>_xlfn.IFNA(LOOKUP(J12,$X$6:$X$9,$Y$6:$Y$9),"")</f>
        <v/>
      </c>
      <c r="AE12" s="36" t="s">
        <v>101</v>
      </c>
      <c r="AF12" s="37"/>
      <c r="AG12" s="37"/>
      <c r="AH12" s="37"/>
      <c r="AI12" s="38"/>
    </row>
    <row r="13" spans="2:35" ht="23.15" customHeight="1" x14ac:dyDescent="0.35">
      <c r="B13" s="25"/>
      <c r="C13" s="248" t="s">
        <v>102</v>
      </c>
      <c r="D13" s="248"/>
      <c r="E13" s="248"/>
      <c r="F13" s="72"/>
      <c r="G13" s="72"/>
      <c r="H13" s="40" t="str">
        <f t="shared" ref="H13:H27" si="4">_xlfn.IFNA(VLOOKUP(G13,$AE$6:$AI$10,MATCH(F13,$AE$6:$AI$6,0),0),"-")</f>
        <v>-</v>
      </c>
      <c r="I13" s="264"/>
      <c r="J13" s="40" t="str">
        <f t="shared" ref="J13:J27" si="5">_xlfn.IFNA(VLOOKUP($I$6,$AE$13:$AI$17,MATCH(H13,$AE$13:$AI$13,0),0),"-")</f>
        <v>-</v>
      </c>
      <c r="K13" s="28"/>
      <c r="X13" s="41" t="s">
        <v>86</v>
      </c>
      <c r="Y13" s="42">
        <v>2</v>
      </c>
      <c r="Z13" s="43"/>
      <c r="AA13" s="306"/>
      <c r="AB13" s="44" t="str">
        <f t="shared" ref="AB13:AB27" si="6">_xlfn.IFNA(LOOKUP(H13,$X$6:$X$9,$Y$6:$Y$9),"")</f>
        <v/>
      </c>
      <c r="AC13" s="44" t="str">
        <f>_xlfn.IFNA(LOOKUP(J13,$X$6:$X$9,$Y$6:$Y$9),"")</f>
        <v/>
      </c>
      <c r="AE13" s="45"/>
      <c r="AF13" s="42" t="s">
        <v>77</v>
      </c>
      <c r="AG13" s="42" t="s">
        <v>86</v>
      </c>
      <c r="AH13" s="42" t="s">
        <v>89</v>
      </c>
      <c r="AI13" s="42" t="s">
        <v>84</v>
      </c>
    </row>
    <row r="14" spans="2:35" ht="23.15" customHeight="1" x14ac:dyDescent="0.35">
      <c r="B14" s="25"/>
      <c r="C14" s="248" t="s">
        <v>103</v>
      </c>
      <c r="D14" s="248"/>
      <c r="E14" s="248"/>
      <c r="F14" s="72"/>
      <c r="G14" s="72"/>
      <c r="H14" s="40" t="str">
        <f t="shared" si="4"/>
        <v>-</v>
      </c>
      <c r="I14" s="264"/>
      <c r="J14" s="40" t="str">
        <f t="shared" si="5"/>
        <v>-</v>
      </c>
      <c r="K14" s="28"/>
      <c r="X14" s="49" t="s">
        <v>77</v>
      </c>
      <c r="Y14" s="42">
        <v>3</v>
      </c>
      <c r="Z14" s="43"/>
      <c r="AA14" s="306"/>
      <c r="AB14" s="44" t="str">
        <f t="shared" si="6"/>
        <v/>
      </c>
      <c r="AC14" s="44" t="str">
        <f t="shared" ref="AC14:AC27" si="7">_xlfn.IFNA(LOOKUP(J14,$X$6:$X$9,$Y$6:$Y$9),"")</f>
        <v/>
      </c>
      <c r="AE14" s="42" t="s">
        <v>104</v>
      </c>
      <c r="AF14" s="42" t="s">
        <v>77</v>
      </c>
      <c r="AG14" s="42" t="s">
        <v>77</v>
      </c>
      <c r="AH14" s="42" t="s">
        <v>86</v>
      </c>
      <c r="AI14" s="42" t="s">
        <v>84</v>
      </c>
    </row>
    <row r="15" spans="2:35" ht="23.15" customHeight="1" x14ac:dyDescent="0.35">
      <c r="B15" s="25"/>
      <c r="C15" s="248" t="s">
        <v>105</v>
      </c>
      <c r="D15" s="248"/>
      <c r="E15" s="248"/>
      <c r="F15" s="72"/>
      <c r="G15" s="72"/>
      <c r="H15" s="40" t="str">
        <f t="shared" si="4"/>
        <v>-</v>
      </c>
      <c r="I15" s="264"/>
      <c r="J15" s="40" t="str">
        <f t="shared" si="5"/>
        <v>-</v>
      </c>
      <c r="K15" s="28"/>
      <c r="X15" s="57"/>
      <c r="Y15" s="58"/>
      <c r="AA15" s="306"/>
      <c r="AB15" s="44" t="str">
        <f t="shared" si="6"/>
        <v/>
      </c>
      <c r="AC15" s="44" t="str">
        <f t="shared" si="7"/>
        <v/>
      </c>
      <c r="AE15" s="42" t="s">
        <v>106</v>
      </c>
      <c r="AF15" s="42" t="s">
        <v>77</v>
      </c>
      <c r="AG15" s="42" t="s">
        <v>86</v>
      </c>
      <c r="AH15" s="42" t="s">
        <v>86</v>
      </c>
      <c r="AI15" s="42" t="s">
        <v>84</v>
      </c>
    </row>
    <row r="16" spans="2:35" ht="23.15" customHeight="1" x14ac:dyDescent="0.35">
      <c r="B16" s="25"/>
      <c r="C16" s="248" t="s">
        <v>107</v>
      </c>
      <c r="D16" s="248"/>
      <c r="E16" s="248"/>
      <c r="F16" s="72"/>
      <c r="G16" s="72"/>
      <c r="H16" s="40" t="str">
        <f t="shared" si="4"/>
        <v>-</v>
      </c>
      <c r="I16" s="264"/>
      <c r="J16" s="40" t="str">
        <f t="shared" si="5"/>
        <v>-</v>
      </c>
      <c r="K16" s="28"/>
      <c r="AA16" s="306"/>
      <c r="AB16" s="44" t="str">
        <f t="shared" si="6"/>
        <v/>
      </c>
      <c r="AC16" s="44" t="str">
        <f t="shared" si="7"/>
        <v/>
      </c>
      <c r="AE16" s="42" t="s">
        <v>108</v>
      </c>
      <c r="AF16" s="42" t="s">
        <v>86</v>
      </c>
      <c r="AG16" s="42" t="s">
        <v>86</v>
      </c>
      <c r="AH16" s="42" t="s">
        <v>89</v>
      </c>
      <c r="AI16" s="42" t="s">
        <v>84</v>
      </c>
    </row>
    <row r="17" spans="2:35" ht="23.15" customHeight="1" x14ac:dyDescent="0.35">
      <c r="B17" s="25"/>
      <c r="C17" s="248" t="s">
        <v>109</v>
      </c>
      <c r="D17" s="248"/>
      <c r="E17" s="248"/>
      <c r="F17" s="72"/>
      <c r="G17" s="72"/>
      <c r="H17" s="40" t="str">
        <f t="shared" si="4"/>
        <v>-</v>
      </c>
      <c r="I17" s="264"/>
      <c r="J17" s="40" t="str">
        <f t="shared" si="5"/>
        <v>-</v>
      </c>
      <c r="K17" s="28"/>
      <c r="AA17" s="306"/>
      <c r="AB17" s="44" t="str">
        <f t="shared" si="6"/>
        <v/>
      </c>
      <c r="AC17" s="44" t="str">
        <f t="shared" si="7"/>
        <v/>
      </c>
      <c r="AE17" s="42" t="s">
        <v>110</v>
      </c>
      <c r="AF17" s="42" t="s">
        <v>86</v>
      </c>
      <c r="AG17" s="42" t="s">
        <v>89</v>
      </c>
      <c r="AH17" s="42" t="s">
        <v>89</v>
      </c>
      <c r="AI17" s="42" t="s">
        <v>84</v>
      </c>
    </row>
    <row r="18" spans="2:35" ht="23.15" customHeight="1" x14ac:dyDescent="0.35">
      <c r="B18" s="21"/>
      <c r="C18" s="248" t="s">
        <v>111</v>
      </c>
      <c r="D18" s="248"/>
      <c r="E18" s="248"/>
      <c r="F18" s="72"/>
      <c r="G18" s="72"/>
      <c r="H18" s="40" t="str">
        <f t="shared" si="4"/>
        <v>-</v>
      </c>
      <c r="I18" s="264"/>
      <c r="J18" s="40" t="str">
        <f t="shared" si="5"/>
        <v>-</v>
      </c>
      <c r="K18" s="24"/>
      <c r="AA18" s="306"/>
      <c r="AB18" s="44" t="str">
        <f t="shared" si="6"/>
        <v/>
      </c>
      <c r="AC18" s="44" t="str">
        <f t="shared" si="7"/>
        <v/>
      </c>
    </row>
    <row r="19" spans="2:35" ht="23.15" customHeight="1" x14ac:dyDescent="0.35">
      <c r="B19" s="25"/>
      <c r="C19" s="248" t="s">
        <v>112</v>
      </c>
      <c r="D19" s="248"/>
      <c r="E19" s="248"/>
      <c r="F19" s="72"/>
      <c r="G19" s="72"/>
      <c r="H19" s="40" t="str">
        <f t="shared" si="4"/>
        <v>-</v>
      </c>
      <c r="I19" s="264"/>
      <c r="J19" s="40" t="str">
        <f t="shared" si="5"/>
        <v>-</v>
      </c>
      <c r="K19" s="28"/>
      <c r="AA19" s="306"/>
      <c r="AB19" s="44" t="str">
        <f t="shared" si="6"/>
        <v/>
      </c>
      <c r="AC19" s="44" t="str">
        <f t="shared" si="7"/>
        <v/>
      </c>
    </row>
    <row r="20" spans="2:35" ht="23.15" customHeight="1" x14ac:dyDescent="0.35">
      <c r="B20" s="25"/>
      <c r="C20" s="248" t="s">
        <v>114</v>
      </c>
      <c r="D20" s="248"/>
      <c r="E20" s="248"/>
      <c r="F20" s="72"/>
      <c r="G20" s="72"/>
      <c r="H20" s="40" t="str">
        <f t="shared" si="4"/>
        <v>-</v>
      </c>
      <c r="I20" s="264"/>
      <c r="J20" s="40" t="str">
        <f t="shared" si="5"/>
        <v>-</v>
      </c>
      <c r="K20" s="28"/>
      <c r="AA20" s="306"/>
      <c r="AB20" s="44" t="str">
        <f t="shared" si="6"/>
        <v/>
      </c>
      <c r="AC20" s="44" t="str">
        <f t="shared" si="7"/>
        <v/>
      </c>
    </row>
    <row r="21" spans="2:35" ht="23.15" customHeight="1" x14ac:dyDescent="0.35">
      <c r="B21" s="25"/>
      <c r="C21" s="248" t="s">
        <v>118</v>
      </c>
      <c r="D21" s="248"/>
      <c r="E21" s="248"/>
      <c r="F21" s="72"/>
      <c r="G21" s="72"/>
      <c r="H21" s="40" t="str">
        <f t="shared" si="4"/>
        <v>-</v>
      </c>
      <c r="I21" s="264"/>
      <c r="J21" s="40" t="str">
        <f t="shared" si="5"/>
        <v>-</v>
      </c>
      <c r="K21" s="28"/>
      <c r="AA21" s="306"/>
      <c r="AB21" s="44" t="str">
        <f t="shared" si="6"/>
        <v/>
      </c>
      <c r="AC21" s="44" t="str">
        <f t="shared" si="7"/>
        <v/>
      </c>
    </row>
    <row r="22" spans="2:35" ht="23.15" customHeight="1" x14ac:dyDescent="0.35">
      <c r="B22" s="25"/>
      <c r="C22" s="248" t="s">
        <v>120</v>
      </c>
      <c r="D22" s="248"/>
      <c r="E22" s="248"/>
      <c r="F22" s="72"/>
      <c r="G22" s="72"/>
      <c r="H22" s="40" t="str">
        <f t="shared" si="4"/>
        <v>-</v>
      </c>
      <c r="I22" s="264"/>
      <c r="J22" s="40" t="str">
        <f t="shared" si="5"/>
        <v>-</v>
      </c>
      <c r="K22" s="28"/>
      <c r="AA22" s="306"/>
      <c r="AB22" s="44" t="str">
        <f t="shared" si="6"/>
        <v/>
      </c>
      <c r="AC22" s="44" t="str">
        <f t="shared" si="7"/>
        <v/>
      </c>
    </row>
    <row r="23" spans="2:35" ht="23.15" customHeight="1" x14ac:dyDescent="0.35">
      <c r="B23" s="25"/>
      <c r="C23" s="248" t="s">
        <v>122</v>
      </c>
      <c r="D23" s="248"/>
      <c r="E23" s="248"/>
      <c r="F23" s="72"/>
      <c r="G23" s="72"/>
      <c r="H23" s="40" t="str">
        <f t="shared" si="4"/>
        <v>-</v>
      </c>
      <c r="I23" s="264"/>
      <c r="J23" s="40" t="str">
        <f t="shared" si="5"/>
        <v>-</v>
      </c>
      <c r="K23" s="28"/>
      <c r="AA23" s="306"/>
      <c r="AB23" s="44" t="str">
        <f t="shared" si="6"/>
        <v/>
      </c>
      <c r="AC23" s="44" t="str">
        <f t="shared" si="7"/>
        <v/>
      </c>
    </row>
    <row r="24" spans="2:35" ht="23.15" customHeight="1" x14ac:dyDescent="0.35">
      <c r="B24" s="25"/>
      <c r="C24" s="248" t="s">
        <v>123</v>
      </c>
      <c r="D24" s="248"/>
      <c r="E24" s="248"/>
      <c r="F24" s="72"/>
      <c r="G24" s="72"/>
      <c r="H24" s="40" t="str">
        <f t="shared" si="4"/>
        <v>-</v>
      </c>
      <c r="I24" s="264"/>
      <c r="J24" s="40" t="str">
        <f t="shared" si="5"/>
        <v>-</v>
      </c>
      <c r="K24" s="28"/>
      <c r="AA24" s="306"/>
      <c r="AB24" s="44" t="str">
        <f t="shared" si="6"/>
        <v/>
      </c>
      <c r="AC24" s="44" t="str">
        <f t="shared" si="7"/>
        <v/>
      </c>
    </row>
    <row r="25" spans="2:35" ht="23.15" customHeight="1" x14ac:dyDescent="0.35">
      <c r="B25" s="25"/>
      <c r="C25" s="248" t="s">
        <v>125</v>
      </c>
      <c r="D25" s="248"/>
      <c r="E25" s="248"/>
      <c r="F25" s="72"/>
      <c r="G25" s="72"/>
      <c r="H25" s="40" t="str">
        <f t="shared" si="4"/>
        <v>-</v>
      </c>
      <c r="I25" s="264"/>
      <c r="J25" s="40" t="str">
        <f t="shared" si="5"/>
        <v>-</v>
      </c>
      <c r="K25" s="28"/>
      <c r="AA25" s="306"/>
      <c r="AB25" s="44" t="str">
        <f t="shared" si="6"/>
        <v/>
      </c>
      <c r="AC25" s="44" t="str">
        <f t="shared" si="7"/>
        <v/>
      </c>
    </row>
    <row r="26" spans="2:35" ht="23.15" customHeight="1" x14ac:dyDescent="0.35">
      <c r="B26" s="25"/>
      <c r="C26" s="248" t="s">
        <v>126</v>
      </c>
      <c r="D26" s="248"/>
      <c r="E26" s="248"/>
      <c r="F26" s="72"/>
      <c r="G26" s="72"/>
      <c r="H26" s="40" t="str">
        <f t="shared" si="4"/>
        <v>-</v>
      </c>
      <c r="I26" s="264"/>
      <c r="J26" s="40" t="str">
        <f t="shared" si="5"/>
        <v>-</v>
      </c>
      <c r="K26" s="28"/>
      <c r="AA26" s="306"/>
      <c r="AB26" s="44" t="str">
        <f t="shared" si="6"/>
        <v/>
      </c>
      <c r="AC26" s="44" t="str">
        <f t="shared" si="7"/>
        <v/>
      </c>
    </row>
    <row r="27" spans="2:35" ht="23.15" customHeight="1" x14ac:dyDescent="0.35">
      <c r="B27" s="25"/>
      <c r="C27" s="253" t="s">
        <v>128</v>
      </c>
      <c r="D27" s="253"/>
      <c r="E27" s="253"/>
      <c r="F27" s="72"/>
      <c r="G27" s="72"/>
      <c r="H27" s="40" t="str">
        <f t="shared" si="4"/>
        <v>-</v>
      </c>
      <c r="I27" s="319"/>
      <c r="J27" s="40" t="str">
        <f t="shared" si="5"/>
        <v>-</v>
      </c>
      <c r="K27" s="28"/>
      <c r="AA27" s="306"/>
      <c r="AB27" s="44" t="str">
        <f t="shared" si="6"/>
        <v/>
      </c>
      <c r="AC27" s="44" t="str">
        <f t="shared" si="7"/>
        <v/>
      </c>
    </row>
    <row r="28" spans="2:35" ht="23.15" customHeight="1" thickBot="1" x14ac:dyDescent="0.4">
      <c r="B28" s="25"/>
      <c r="C28" s="297"/>
      <c r="D28" s="298"/>
      <c r="E28" s="298"/>
      <c r="F28" s="298"/>
      <c r="G28" s="59" t="s">
        <v>35</v>
      </c>
      <c r="H28" s="48" t="str">
        <f>_xlfn.IFNA(LOOKUP(AB28,Y11:Y14,X11:X14),"-")</f>
        <v>-</v>
      </c>
      <c r="I28" s="76" t="s">
        <v>36</v>
      </c>
      <c r="J28" s="48" t="str">
        <f>_xlfn.IFNA(LOOKUP(AC28,Y11:Y14,X11:X14),"-")</f>
        <v>-</v>
      </c>
      <c r="K28" s="28"/>
      <c r="AA28" s="307"/>
      <c r="AB28" s="44" t="str">
        <f>IF(COUNT(AB12:AB27)=0,"",MAX(AB12:AB27))</f>
        <v/>
      </c>
      <c r="AC28" s="44" t="str">
        <f>IF(COUNT(AC12:AC27)=0,"",MAX(AC12:AC27))</f>
        <v/>
      </c>
    </row>
    <row r="29" spans="2:35" ht="23.15" customHeight="1" thickTop="1" x14ac:dyDescent="0.35">
      <c r="B29" s="25"/>
      <c r="C29" s="292" t="s">
        <v>130</v>
      </c>
      <c r="D29" s="293"/>
      <c r="E29" s="293"/>
      <c r="F29" s="294" t="s">
        <v>67</v>
      </c>
      <c r="G29" s="295" t="s">
        <v>68</v>
      </c>
      <c r="H29" s="296" t="s">
        <v>69</v>
      </c>
      <c r="I29" s="240" t="s">
        <v>71</v>
      </c>
      <c r="J29" s="240" t="s">
        <v>72</v>
      </c>
      <c r="K29" s="28"/>
      <c r="AB29" s="52"/>
      <c r="AC29" s="53"/>
    </row>
    <row r="30" spans="2:35" ht="23.15" customHeight="1" x14ac:dyDescent="0.35">
      <c r="B30" s="25"/>
      <c r="C30" s="292"/>
      <c r="D30" s="293"/>
      <c r="E30" s="293"/>
      <c r="F30" s="294"/>
      <c r="G30" s="295"/>
      <c r="H30" s="296"/>
      <c r="I30" s="241"/>
      <c r="J30" s="241"/>
      <c r="K30" s="28"/>
      <c r="AB30" s="55"/>
      <c r="AC30" s="56"/>
    </row>
    <row r="31" spans="2:35" ht="23.15" customHeight="1" x14ac:dyDescent="0.35">
      <c r="B31" s="25"/>
      <c r="C31" s="254" t="s">
        <v>133</v>
      </c>
      <c r="D31" s="254"/>
      <c r="E31" s="254"/>
      <c r="F31" s="72"/>
      <c r="G31" s="72"/>
      <c r="H31" s="40" t="str">
        <f>_xlfn.IFNA(VLOOKUP(G31,$AE$6:$AI$10,MATCH(F31,$AE$6:$AI$6,0),0),"-")</f>
        <v>-</v>
      </c>
      <c r="I31" s="263" t="str">
        <f>I6</f>
        <v>-</v>
      </c>
      <c r="J31" s="40" t="str">
        <f>_xlfn.IFNA(VLOOKUP($I$6,$AE$13:$AI$17,MATCH(H31,$AE$13:$AI$13,0),0),"-")</f>
        <v>-</v>
      </c>
      <c r="K31" s="25"/>
      <c r="AA31" s="305" t="s">
        <v>42</v>
      </c>
      <c r="AB31" s="44" t="str">
        <f>_xlfn.IFNA(LOOKUP(H31,$X$6:$X$9,$Y$6:$Y$9),"")</f>
        <v/>
      </c>
      <c r="AC31" s="44" t="str">
        <f>_xlfn.IFNA(LOOKUP(J31,$X$6:$X$9,$Y$6:$Y$9),"")</f>
        <v/>
      </c>
    </row>
    <row r="32" spans="2:35" ht="23.15" customHeight="1" x14ac:dyDescent="0.35">
      <c r="B32" s="25"/>
      <c r="C32" s="291" t="s">
        <v>87</v>
      </c>
      <c r="D32" s="291"/>
      <c r="E32" s="291"/>
      <c r="F32" s="72"/>
      <c r="G32" s="72"/>
      <c r="H32" s="40" t="str">
        <f>_xlfn.IFNA(VLOOKUP(G32,$AE$6:$AI$10,MATCH(F32,$AE$6:$AI$6,0),0),"-")</f>
        <v>-</v>
      </c>
      <c r="I32" s="319"/>
      <c r="J32" s="40" t="str">
        <f>_xlfn.IFNA(VLOOKUP($I$6,$AE$13:$AI$17,MATCH(H32,$AE$13:$AI$13,0),0),"-")</f>
        <v>-</v>
      </c>
      <c r="K32" s="25"/>
      <c r="AA32" s="306"/>
      <c r="AB32" s="44" t="str">
        <f>_xlfn.IFNA(LOOKUP(H32,$X$6:$X$9,$Y$6:$Y$9),"")</f>
        <v/>
      </c>
      <c r="AC32" s="44" t="str">
        <f>_xlfn.IFNA(LOOKUP(J32,$X$6:$X$9,$Y$6:$Y$9),"")</f>
        <v/>
      </c>
    </row>
    <row r="33" spans="2:29" ht="23.15" customHeight="1" thickBot="1" x14ac:dyDescent="0.4">
      <c r="B33" s="25"/>
      <c r="C33" s="285"/>
      <c r="D33" s="286"/>
      <c r="E33" s="286"/>
      <c r="F33" s="286"/>
      <c r="G33" s="63" t="s">
        <v>35</v>
      </c>
      <c r="H33" s="48" t="str">
        <f>_xlfn.IFNA(LOOKUP(AB33,Y11:Y14,X11:X14),"-")</f>
        <v>-</v>
      </c>
      <c r="I33" s="77" t="s">
        <v>36</v>
      </c>
      <c r="J33" s="48" t="str">
        <f>_xlfn.IFNA(LOOKUP(AC33,Y11:Y14,X11:X14),"-")</f>
        <v>-</v>
      </c>
      <c r="K33" s="28"/>
      <c r="AA33" s="307"/>
      <c r="AB33" s="44" t="str">
        <f>IF(COUNT(AB31:AB32)=0,"",MAX(AB31:AB32))</f>
        <v/>
      </c>
      <c r="AC33" s="44" t="str">
        <f>IF(COUNT(AC31:AC32)=0,"",MAX(AC31:AC32))</f>
        <v/>
      </c>
    </row>
    <row r="34" spans="2:29" ht="29.5" customHeight="1" thickTop="1" x14ac:dyDescent="0.35">
      <c r="B34" s="25"/>
      <c r="C34" s="283" t="s">
        <v>136</v>
      </c>
      <c r="D34" s="284"/>
      <c r="E34" s="284"/>
      <c r="F34" s="78"/>
      <c r="G34" s="79" t="s">
        <v>35</v>
      </c>
      <c r="H34" s="66" t="str">
        <f>_xlfn.IFNA(LOOKUP(AB34,Y11:Y14,X11:X14),"-")</f>
        <v>-</v>
      </c>
      <c r="I34" s="65" t="s">
        <v>36</v>
      </c>
      <c r="J34" s="66" t="str">
        <f>_xlfn.IFNA(LOOKUP(AC34,Y11:Y14,X11:X14),"-")</f>
        <v>-</v>
      </c>
      <c r="K34" s="25"/>
      <c r="AA34" s="67" t="s">
        <v>137</v>
      </c>
      <c r="AB34" s="44" t="str">
        <f>IF(COUNT(AB9,AB28,AB33)=0,"",MAX(AB9,AB28,AB33))</f>
        <v/>
      </c>
      <c r="AC34" s="44" t="str">
        <f>IF(COUNT(AC9,AC28,AC33)=0,"",MAX(AC9,AC28,AC33))</f>
        <v/>
      </c>
    </row>
    <row r="35" spans="2:29" ht="15" customHeight="1" x14ac:dyDescent="0.35">
      <c r="B35" s="68"/>
      <c r="C35" s="69"/>
      <c r="D35" s="69"/>
      <c r="E35" s="69"/>
      <c r="F35" s="70"/>
      <c r="G35" s="69"/>
      <c r="H35" s="69"/>
      <c r="I35" s="69"/>
      <c r="J35" s="69"/>
      <c r="K35" s="71"/>
    </row>
  </sheetData>
  <sheetProtection algorithmName="SHA-512" hashValue="Froa3iZZG727O9SoYwoGJuWqba7SO1/Hk0VzK5D/7C2WWxQFlKmk65FuQhiImIi8X/LhvzjOWil4N4SQdozsdA==" saltValue="tzzKRQr4IhNCFMa92GtgRg==" spinCount="100000" sheet="1" objects="1" scenarios="1" selectLockedCells="1"/>
  <mergeCells count="62">
    <mergeCell ref="C33:F33"/>
    <mergeCell ref="C34:E34"/>
    <mergeCell ref="C9:F9"/>
    <mergeCell ref="C28:F28"/>
    <mergeCell ref="O9:P9"/>
    <mergeCell ref="O10:P10"/>
    <mergeCell ref="O11:P11"/>
    <mergeCell ref="M12:V12"/>
    <mergeCell ref="C25:E25"/>
    <mergeCell ref="C26:E26"/>
    <mergeCell ref="C27:E27"/>
    <mergeCell ref="C17:E17"/>
    <mergeCell ref="C18:E18"/>
    <mergeCell ref="C19:E19"/>
    <mergeCell ref="C20:E20"/>
    <mergeCell ref="C21:E21"/>
    <mergeCell ref="J29:J30"/>
    <mergeCell ref="C31:E31"/>
    <mergeCell ref="C32:E32"/>
    <mergeCell ref="F3:H4"/>
    <mergeCell ref="C3:E4"/>
    <mergeCell ref="I12:I27"/>
    <mergeCell ref="I31:I32"/>
    <mergeCell ref="C29:E30"/>
    <mergeCell ref="F29:F30"/>
    <mergeCell ref="G29:G30"/>
    <mergeCell ref="H29:H30"/>
    <mergeCell ref="I29:I30"/>
    <mergeCell ref="C23:E23"/>
    <mergeCell ref="C24:E24"/>
    <mergeCell ref="C22:E22"/>
    <mergeCell ref="J10:J11"/>
    <mergeCell ref="C12:E12"/>
    <mergeCell ref="C13:E13"/>
    <mergeCell ref="C14:E14"/>
    <mergeCell ref="C15:E15"/>
    <mergeCell ref="C16:E16"/>
    <mergeCell ref="C10:E11"/>
    <mergeCell ref="F10:F11"/>
    <mergeCell ref="G10:G11"/>
    <mergeCell ref="H10:H11"/>
    <mergeCell ref="I10:I11"/>
    <mergeCell ref="I6:I8"/>
    <mergeCell ref="C7:E7"/>
    <mergeCell ref="C8:E8"/>
    <mergeCell ref="C5:E5"/>
    <mergeCell ref="C6:E6"/>
    <mergeCell ref="P3:Q4"/>
    <mergeCell ref="X5:Y5"/>
    <mergeCell ref="AA6:AA9"/>
    <mergeCell ref="AA12:AA28"/>
    <mergeCell ref="AA31:AA33"/>
    <mergeCell ref="X3:AI3"/>
    <mergeCell ref="R8:U8"/>
    <mergeCell ref="R9:U9"/>
    <mergeCell ref="R10:U10"/>
    <mergeCell ref="R11:U11"/>
    <mergeCell ref="N7:U7"/>
    <mergeCell ref="O8:P8"/>
    <mergeCell ref="M3:N4"/>
    <mergeCell ref="M6:V6"/>
    <mergeCell ref="S3:T4"/>
  </mergeCells>
  <conditionalFormatting sqref="H6:H9 H12:H28 H31:H34">
    <cfRule type="cellIs" dxfId="55" priority="5" operator="equal">
      <formula>"High"</formula>
    </cfRule>
    <cfRule type="cellIs" dxfId="54" priority="6" operator="equal">
      <formula>"Medium"</formula>
    </cfRule>
    <cfRule type="cellIs" dxfId="53" priority="7" operator="equal">
      <formula>"Low"</formula>
    </cfRule>
    <cfRule type="cellIs" dxfId="52" priority="8" operator="equal">
      <formula>"Insignificant"</formula>
    </cfRule>
  </conditionalFormatting>
  <conditionalFormatting sqref="J6:J9 J12:J28 J31:J34">
    <cfRule type="cellIs" dxfId="51" priority="1" operator="equal">
      <formula>"High"</formula>
    </cfRule>
    <cfRule type="cellIs" dxfId="50" priority="2" operator="equal">
      <formula>"Medium"</formula>
    </cfRule>
    <cfRule type="cellIs" dxfId="49" priority="3" operator="equal">
      <formula>"Low"</formula>
    </cfRule>
    <cfRule type="cellIs" dxfId="48" priority="4" operator="equal">
      <formula>"Insignificant"</formula>
    </cfRule>
  </conditionalFormatting>
  <dataValidations count="4">
    <dataValidation type="custom" showInputMessage="1" showErrorMessage="1" errorTitle="Too Many Zones" error="Choose only ONE zone. Remove the X from the other zone(s)." sqref="O8:P8" xr:uid="{4027819E-2F38-405F-8B9F-B5E06798CD1C}">
      <formula1>OR(O9&gt;0,O10&gt;0,O11&gt;0)=FALSE</formula1>
    </dataValidation>
    <dataValidation type="custom" showInputMessage="1" showErrorMessage="1" errorTitle="Too Many Zones" error="Choose only ONE zone. Remove the X from the other zone(s)." sqref="O9:P9" xr:uid="{C3B38D3A-C476-4069-8322-8E706942B70B}">
      <formula1>OR(O8&gt;0,O10&gt;0,O11&gt;0)=FALSE</formula1>
    </dataValidation>
    <dataValidation type="custom" showInputMessage="1" showErrorMessage="1" errorTitle="Too Many Zones" error="Choose only ONE zone. Remove the X from the other zone(s)." sqref="O10:P10" xr:uid="{04D5C377-4B5F-4B58-A604-4C7C510DFAEE}">
      <formula1>OR(O8&gt;0,O9&gt;0,O11&gt;0)=FALSE</formula1>
    </dataValidation>
    <dataValidation type="custom" showInputMessage="1" showErrorMessage="1" errorTitle="Too Many Zones" error="Choose only ONE zone. Remove the X from the other zone(s)." sqref="O11:P11" xr:uid="{0CC156D9-29B7-4C05-AB16-66CC2CE7F357}">
      <formula1>OR(O8&gt;0,O9&gt;0,O10&gt;0)=FALSE</formula1>
    </dataValidation>
  </dataValidations>
  <hyperlinks>
    <hyperlink ref="M3:N4" location="DASH!A1" display="DASHBOARD" xr:uid="{85CAC54C-3D85-4190-8BC9-CF6512EB0670}"/>
    <hyperlink ref="P3:Q4" location="GPS!A1" display="GPS" xr:uid="{741D2D93-CD55-43CF-B336-4ACBBECAAF3E}"/>
    <hyperlink ref="S3:T4" location="Comments!E4" display="COMMENT" xr:uid="{C291D507-42F9-4566-BEC4-2C349024EDD8}"/>
  </hyperlinks>
  <pageMargins left="0.7" right="0.7" top="0.75" bottom="0.75" header="0.3" footer="0.3"/>
  <pageSetup orientation="portrait" verticalDpi="0" r:id="rId1"/>
  <ignoredErrors>
    <ignoredError sqref="H6:H8"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D66590E-F62D-4B43-A52C-91F9F694BEB4}">
          <x14:formula1>
            <xm:f>Engine!$E$5:$E$8</xm:f>
          </x14:formula1>
          <xm:sqref>F6:F8 F12:F27 F31:F32</xm:sqref>
        </x14:dataValidation>
        <x14:dataValidation type="list" allowBlank="1" showInputMessage="1" showErrorMessage="1" xr:uid="{9871281E-6F31-4C6B-803C-9DB79482ED2C}">
          <x14:formula1>
            <xm:f>Engine!$F$5:$F$8</xm:f>
          </x14:formula1>
          <xm:sqref>G6:G8 G12:G27 G31:G32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4340-E629-4ACA-85CC-6D4656529B06}">
  <sheetPr codeName="Sheet5">
    <tabColor rgb="FF002060"/>
  </sheetPr>
  <dimension ref="B1:AI35"/>
  <sheetViews>
    <sheetView workbookViewId="0">
      <selection activeCell="F6" sqref="F6"/>
    </sheetView>
  </sheetViews>
  <sheetFormatPr defaultColWidth="8.7265625" defaultRowHeight="13.5" customHeight="1" x14ac:dyDescent="0.35"/>
  <cols>
    <col min="1" max="1" width="1.453125" style="15" customWidth="1"/>
    <col min="2" max="2" width="2.7265625" style="15" customWidth="1"/>
    <col min="3" max="5" width="10.26953125" style="15" customWidth="1"/>
    <col min="6" max="6" width="13.1796875" style="16" customWidth="1"/>
    <col min="7" max="7" width="13.1796875" style="15" customWidth="1"/>
    <col min="8" max="8" width="13.81640625" style="15" customWidth="1"/>
    <col min="9" max="9" width="10.54296875" style="15" customWidth="1"/>
    <col min="10" max="10" width="13.81640625" style="15" customWidth="1"/>
    <col min="11" max="11" width="2.7265625" style="15" customWidth="1"/>
    <col min="12" max="12" width="1.453125" style="15" customWidth="1"/>
    <col min="13" max="13" width="2.7265625" style="15" customWidth="1"/>
    <col min="14" max="14" width="15.453125" style="15" customWidth="1"/>
    <col min="15" max="15" width="1.453125" style="15" customWidth="1"/>
    <col min="16" max="17" width="9" style="15" customWidth="1"/>
    <col min="18" max="18" width="1.453125" style="15" customWidth="1"/>
    <col min="19" max="20" width="9.1796875" style="15" customWidth="1"/>
    <col min="21" max="21" width="12.54296875" style="15" customWidth="1"/>
    <col min="22" max="22" width="2.7265625" style="15" customWidth="1"/>
    <col min="23" max="23" width="8.7265625" style="15"/>
    <col min="24" max="24" width="12" style="15" hidden="1" customWidth="1"/>
    <col min="25" max="25" width="8.7265625" style="16" hidden="1" customWidth="1"/>
    <col min="26" max="26" width="3" style="16" hidden="1" customWidth="1"/>
    <col min="27" max="27" width="3.81640625" style="16" hidden="1" customWidth="1"/>
    <col min="28" max="29" width="8.1796875" style="16" hidden="1" customWidth="1"/>
    <col min="30" max="30" width="3.81640625" style="15" hidden="1" customWidth="1"/>
    <col min="31" max="31" width="11.7265625" style="16" hidden="1" customWidth="1"/>
    <col min="32" max="32" width="10.453125" style="15" hidden="1" customWidth="1"/>
    <col min="33" max="35" width="11.54296875" style="15" hidden="1" customWidth="1"/>
    <col min="36" max="16384" width="8.7265625" style="15"/>
  </cols>
  <sheetData>
    <row r="1" spans="2:35" ht="7.5" customHeight="1" x14ac:dyDescent="0.35"/>
    <row r="2" spans="2:35" ht="15" customHeight="1" x14ac:dyDescent="0.35">
      <c r="B2" s="17"/>
      <c r="C2" s="18"/>
      <c r="D2" s="18"/>
      <c r="E2" s="18"/>
      <c r="F2" s="19"/>
      <c r="G2" s="18"/>
      <c r="H2" s="18"/>
      <c r="I2" s="18"/>
      <c r="J2" s="18"/>
      <c r="K2" s="20"/>
    </row>
    <row r="3" spans="2:35" ht="13.5" customHeight="1" x14ac:dyDescent="0.35">
      <c r="B3" s="21"/>
      <c r="C3" s="242" t="s">
        <v>148</v>
      </c>
      <c r="D3" s="243"/>
      <c r="E3" s="243"/>
      <c r="F3" s="246" t="str">
        <f>IF(DASH!D5="","-",DASH!D5)</f>
        <v>-</v>
      </c>
      <c r="G3" s="246"/>
      <c r="H3" s="246"/>
      <c r="I3" s="22"/>
      <c r="J3" s="23"/>
      <c r="K3" s="24"/>
      <c r="M3" s="287" t="s">
        <v>62</v>
      </c>
      <c r="N3" s="288"/>
      <c r="P3" s="255" t="s">
        <v>1</v>
      </c>
      <c r="Q3" s="256"/>
      <c r="S3" s="299" t="s">
        <v>63</v>
      </c>
      <c r="T3" s="300"/>
      <c r="X3" s="237" t="s">
        <v>65</v>
      </c>
      <c r="Y3" s="238"/>
      <c r="Z3" s="238"/>
      <c r="AA3" s="238"/>
      <c r="AB3" s="238"/>
      <c r="AC3" s="238"/>
      <c r="AD3" s="238"/>
      <c r="AE3" s="238"/>
      <c r="AF3" s="238"/>
      <c r="AG3" s="238"/>
      <c r="AH3" s="238"/>
      <c r="AI3" s="239"/>
    </row>
    <row r="4" spans="2:35" ht="13.5" customHeight="1" x14ac:dyDescent="0.35">
      <c r="B4" s="25"/>
      <c r="C4" s="244"/>
      <c r="D4" s="245"/>
      <c r="E4" s="245"/>
      <c r="F4" s="247"/>
      <c r="G4" s="247"/>
      <c r="H4" s="247"/>
      <c r="I4" s="26"/>
      <c r="J4" s="27"/>
      <c r="K4" s="28"/>
      <c r="M4" s="289"/>
      <c r="N4" s="290"/>
      <c r="P4" s="257"/>
      <c r="Q4" s="258"/>
      <c r="S4" s="301"/>
      <c r="T4" s="302"/>
    </row>
    <row r="5" spans="2:35" ht="38.5" customHeight="1" x14ac:dyDescent="0.35">
      <c r="B5" s="25"/>
      <c r="C5" s="266" t="s">
        <v>66</v>
      </c>
      <c r="D5" s="267"/>
      <c r="E5" s="267"/>
      <c r="F5" s="29" t="s">
        <v>67</v>
      </c>
      <c r="G5" s="30" t="s">
        <v>68</v>
      </c>
      <c r="H5" s="31" t="s">
        <v>69</v>
      </c>
      <c r="I5" s="32" t="s">
        <v>71</v>
      </c>
      <c r="J5" s="32" t="s">
        <v>72</v>
      </c>
      <c r="K5" s="28"/>
      <c r="X5" s="303" t="s">
        <v>73</v>
      </c>
      <c r="Y5" s="304"/>
      <c r="Z5" s="33"/>
      <c r="AA5" s="34"/>
      <c r="AB5" s="35" t="s">
        <v>35</v>
      </c>
      <c r="AC5" s="35" t="s">
        <v>36</v>
      </c>
      <c r="AE5" s="36" t="s">
        <v>74</v>
      </c>
      <c r="AF5" s="37"/>
      <c r="AG5" s="37"/>
      <c r="AH5" s="37"/>
      <c r="AI5" s="38"/>
    </row>
    <row r="6" spans="2:35" ht="23.15" customHeight="1" x14ac:dyDescent="0.35">
      <c r="B6" s="25"/>
      <c r="C6" s="274" t="s">
        <v>75</v>
      </c>
      <c r="D6" s="274"/>
      <c r="E6" s="274"/>
      <c r="F6" s="3"/>
      <c r="G6" s="3"/>
      <c r="H6" s="39" t="str">
        <f>_xlfn.IFNA(VLOOKUP(G6,$AE$6:$AI$10,MATCH(F6,$AE$6:$AI$6,0),0),"-")</f>
        <v>-</v>
      </c>
      <c r="I6" s="318" t="str">
        <f>_xlfn.IFNA(LOOKUP("X",O8:P11,Q8:Q11),"-")</f>
        <v>-</v>
      </c>
      <c r="J6" s="40" t="str">
        <f>_xlfn.IFNA(VLOOKUP($I$6,$AE$13:$AI$17,MATCH(H6,$AE$13:$AI$13,0),0),"-")</f>
        <v>-</v>
      </c>
      <c r="K6" s="28"/>
      <c r="M6" s="315"/>
      <c r="N6" s="316"/>
      <c r="O6" s="316"/>
      <c r="P6" s="316"/>
      <c r="Q6" s="316"/>
      <c r="R6" s="316"/>
      <c r="S6" s="316"/>
      <c r="T6" s="316"/>
      <c r="U6" s="316"/>
      <c r="V6" s="317"/>
      <c r="X6" s="41" t="s">
        <v>77</v>
      </c>
      <c r="Y6" s="42">
        <v>3</v>
      </c>
      <c r="Z6" s="43"/>
      <c r="AA6" s="305" t="s">
        <v>38</v>
      </c>
      <c r="AB6" s="44" t="str">
        <f>_xlfn.IFNA(LOOKUP(H6,$X$6:$X$9,$Y$6:$Y$9),"")</f>
        <v/>
      </c>
      <c r="AC6" s="44" t="str">
        <f>_xlfn.IFNA(LOOKUP(J6,$X$6:$X$9,$Y$6:$Y$9),"")</f>
        <v/>
      </c>
      <c r="AE6" s="45"/>
      <c r="AF6" s="42" t="s">
        <v>78</v>
      </c>
      <c r="AG6" s="42" t="s">
        <v>79</v>
      </c>
      <c r="AH6" s="42" t="s">
        <v>80</v>
      </c>
      <c r="AI6" s="42" t="s">
        <v>81</v>
      </c>
    </row>
    <row r="7" spans="2:35" ht="23.15" customHeight="1" x14ac:dyDescent="0.35">
      <c r="B7" s="25"/>
      <c r="C7" s="274" t="s">
        <v>82</v>
      </c>
      <c r="D7" s="274"/>
      <c r="E7" s="274"/>
      <c r="F7" s="4"/>
      <c r="G7" s="4"/>
      <c r="H7" s="39" t="str">
        <f t="shared" ref="H7:H8" si="0">_xlfn.IFNA(VLOOKUP(G7,$AE$6:$AI$10,MATCH(F7,$AE$6:$AI$6,0),0),"-")</f>
        <v>-</v>
      </c>
      <c r="I7" s="264"/>
      <c r="J7" s="40" t="str">
        <f t="shared" ref="J7:J8" si="1">_xlfn.IFNA(VLOOKUP($I$6,$AE$13:$AI$17,MATCH(H7,$AE$13:$AI$13,0),0),"-")</f>
        <v>-</v>
      </c>
      <c r="K7" s="28"/>
      <c r="M7" s="25"/>
      <c r="N7" s="310" t="s">
        <v>139</v>
      </c>
      <c r="O7" s="311"/>
      <c r="P7" s="311"/>
      <c r="Q7" s="311"/>
      <c r="R7" s="311"/>
      <c r="S7" s="311"/>
      <c r="T7" s="311"/>
      <c r="U7" s="312"/>
      <c r="V7" s="28"/>
      <c r="X7" s="41" t="s">
        <v>84</v>
      </c>
      <c r="Y7" s="42">
        <v>0</v>
      </c>
      <c r="Z7" s="43"/>
      <c r="AA7" s="306"/>
      <c r="AB7" s="44" t="str">
        <f t="shared" ref="AB7:AB8" si="2">_xlfn.IFNA(LOOKUP(H7,$X$6:$X$9,$Y$6:$Y$9),"")</f>
        <v/>
      </c>
      <c r="AC7" s="44" t="str">
        <f t="shared" ref="AC7:AC8" si="3">_xlfn.IFNA(LOOKUP(J7,$X$6:$X$9,$Y$6:$Y$9),"")</f>
        <v/>
      </c>
      <c r="AE7" s="42" t="s">
        <v>85</v>
      </c>
      <c r="AF7" s="42" t="s">
        <v>77</v>
      </c>
      <c r="AG7" s="42" t="s">
        <v>77</v>
      </c>
      <c r="AH7" s="42" t="s">
        <v>86</v>
      </c>
      <c r="AI7" s="42" t="s">
        <v>86</v>
      </c>
    </row>
    <row r="8" spans="2:35" ht="23.15" customHeight="1" x14ac:dyDescent="0.35">
      <c r="B8" s="25"/>
      <c r="C8" s="275" t="s">
        <v>128</v>
      </c>
      <c r="D8" s="275"/>
      <c r="E8" s="275"/>
      <c r="F8" s="4"/>
      <c r="G8" s="4"/>
      <c r="H8" s="39" t="str">
        <f t="shared" si="0"/>
        <v>-</v>
      </c>
      <c r="I8" s="264"/>
      <c r="J8" s="40" t="str">
        <f t="shared" si="1"/>
        <v>-</v>
      </c>
      <c r="K8" s="28"/>
      <c r="M8" s="25"/>
      <c r="N8" s="73" t="s">
        <v>140</v>
      </c>
      <c r="O8" s="313"/>
      <c r="P8" s="314"/>
      <c r="Q8" s="74" t="s">
        <v>104</v>
      </c>
      <c r="R8" s="308" t="s">
        <v>141</v>
      </c>
      <c r="S8" s="308"/>
      <c r="T8" s="308"/>
      <c r="U8" s="309"/>
      <c r="V8" s="28"/>
      <c r="X8" s="41" t="s">
        <v>89</v>
      </c>
      <c r="Y8" s="42">
        <v>1</v>
      </c>
      <c r="Z8" s="43"/>
      <c r="AA8" s="306"/>
      <c r="AB8" s="44" t="str">
        <f t="shared" si="2"/>
        <v/>
      </c>
      <c r="AC8" s="44" t="str">
        <f t="shared" si="3"/>
        <v/>
      </c>
      <c r="AE8" s="42" t="s">
        <v>90</v>
      </c>
      <c r="AF8" s="42" t="s">
        <v>77</v>
      </c>
      <c r="AG8" s="42" t="s">
        <v>86</v>
      </c>
      <c r="AH8" s="42" t="s">
        <v>86</v>
      </c>
      <c r="AI8" s="42" t="s">
        <v>86</v>
      </c>
    </row>
    <row r="9" spans="2:35" ht="23.15" customHeight="1" thickBot="1" x14ac:dyDescent="0.4">
      <c r="B9" s="25"/>
      <c r="C9" s="259"/>
      <c r="D9" s="260"/>
      <c r="E9" s="260"/>
      <c r="F9" s="260"/>
      <c r="G9" s="47" t="s">
        <v>35</v>
      </c>
      <c r="H9" s="48" t="str">
        <f>_xlfn.IFNA(LOOKUP(AB9,Y11:Y14,X11:X14),"-")</f>
        <v>-</v>
      </c>
      <c r="I9" s="75" t="s">
        <v>36</v>
      </c>
      <c r="J9" s="48" t="str">
        <f>_xlfn.IFNA(LOOKUP(AC9,Y11:Y14,X11:X14),"-")</f>
        <v>-</v>
      </c>
      <c r="K9" s="28"/>
      <c r="M9" s="25"/>
      <c r="N9" s="73" t="s">
        <v>142</v>
      </c>
      <c r="O9" s="313"/>
      <c r="P9" s="314"/>
      <c r="Q9" s="74" t="s">
        <v>106</v>
      </c>
      <c r="R9" s="308" t="s">
        <v>143</v>
      </c>
      <c r="S9" s="308"/>
      <c r="T9" s="308"/>
      <c r="U9" s="309"/>
      <c r="V9" s="28"/>
      <c r="X9" s="49" t="s">
        <v>86</v>
      </c>
      <c r="Y9" s="42">
        <v>2</v>
      </c>
      <c r="Z9" s="43"/>
      <c r="AA9" s="307"/>
      <c r="AB9" s="44" t="str">
        <f>IF(COUNT(AB6:AB8)=0,"",MAX(AB6:AB8))</f>
        <v/>
      </c>
      <c r="AC9" s="44" t="str">
        <f>IF(COUNT(AC6:AC8)=0,"",MAX(AC6:AC8))</f>
        <v/>
      </c>
      <c r="AE9" s="42" t="s">
        <v>92</v>
      </c>
      <c r="AF9" s="42" t="s">
        <v>86</v>
      </c>
      <c r="AG9" s="42" t="s">
        <v>86</v>
      </c>
      <c r="AH9" s="42" t="s">
        <v>86</v>
      </c>
      <c r="AI9" s="42" t="s">
        <v>89</v>
      </c>
    </row>
    <row r="10" spans="2:35" ht="23.15" customHeight="1" thickTop="1" x14ac:dyDescent="0.35">
      <c r="B10" s="25"/>
      <c r="C10" s="268" t="s">
        <v>93</v>
      </c>
      <c r="D10" s="269"/>
      <c r="E10" s="269"/>
      <c r="F10" s="272" t="s">
        <v>67</v>
      </c>
      <c r="G10" s="261" t="s">
        <v>68</v>
      </c>
      <c r="H10" s="251" t="s">
        <v>69</v>
      </c>
      <c r="I10" s="249" t="s">
        <v>71</v>
      </c>
      <c r="J10" s="249" t="s">
        <v>72</v>
      </c>
      <c r="K10" s="28"/>
      <c r="M10" s="25"/>
      <c r="N10" s="73" t="s">
        <v>144</v>
      </c>
      <c r="O10" s="313"/>
      <c r="P10" s="314"/>
      <c r="Q10" s="74" t="s">
        <v>108</v>
      </c>
      <c r="R10" s="308" t="s">
        <v>145</v>
      </c>
      <c r="S10" s="308"/>
      <c r="T10" s="308"/>
      <c r="U10" s="309"/>
      <c r="V10" s="28"/>
      <c r="X10" s="50"/>
      <c r="Y10" s="51"/>
      <c r="AB10" s="52"/>
      <c r="AC10" s="53"/>
      <c r="AE10" s="42" t="s">
        <v>95</v>
      </c>
      <c r="AF10" s="42" t="s">
        <v>86</v>
      </c>
      <c r="AG10" s="42" t="s">
        <v>86</v>
      </c>
      <c r="AH10" s="42" t="s">
        <v>89</v>
      </c>
      <c r="AI10" s="42" t="s">
        <v>84</v>
      </c>
    </row>
    <row r="11" spans="2:35" ht="23.15" customHeight="1" x14ac:dyDescent="0.35">
      <c r="B11" s="25"/>
      <c r="C11" s="270"/>
      <c r="D11" s="271"/>
      <c r="E11" s="271"/>
      <c r="F11" s="273"/>
      <c r="G11" s="262"/>
      <c r="H11" s="252"/>
      <c r="I11" s="250"/>
      <c r="J11" s="250"/>
      <c r="K11" s="28"/>
      <c r="M11" s="25"/>
      <c r="N11" s="73" t="s">
        <v>146</v>
      </c>
      <c r="O11" s="313"/>
      <c r="P11" s="314"/>
      <c r="Q11" s="74" t="s">
        <v>110</v>
      </c>
      <c r="R11" s="308" t="s">
        <v>147</v>
      </c>
      <c r="S11" s="308"/>
      <c r="T11" s="308"/>
      <c r="U11" s="309"/>
      <c r="V11" s="28"/>
      <c r="X11" s="41" t="s">
        <v>84</v>
      </c>
      <c r="Y11" s="42">
        <v>0</v>
      </c>
      <c r="Z11" s="43"/>
      <c r="AB11" s="55"/>
      <c r="AC11" s="56"/>
      <c r="AE11" s="15"/>
    </row>
    <row r="12" spans="2:35" ht="23.15" customHeight="1" x14ac:dyDescent="0.35">
      <c r="B12" s="21"/>
      <c r="C12" s="248" t="s">
        <v>100</v>
      </c>
      <c r="D12" s="248"/>
      <c r="E12" s="248"/>
      <c r="F12" s="72"/>
      <c r="G12" s="72"/>
      <c r="H12" s="40" t="str">
        <f>_xlfn.IFNA(VLOOKUP(G12,$AE$6:$AI$10,MATCH(F12,$AE$6:$AI$6,0),0),"-")</f>
        <v>-</v>
      </c>
      <c r="I12" s="263" t="str">
        <f>I6</f>
        <v>-</v>
      </c>
      <c r="J12" s="40" t="str">
        <f>_xlfn.IFNA(VLOOKUP($I$6,$AE$13:$AI$17,MATCH(H12,$AE$13:$AI$13,0),0),"-")</f>
        <v>-</v>
      </c>
      <c r="K12" s="24"/>
      <c r="M12" s="320"/>
      <c r="N12" s="321"/>
      <c r="O12" s="321"/>
      <c r="P12" s="321"/>
      <c r="Q12" s="321"/>
      <c r="R12" s="321"/>
      <c r="S12" s="321"/>
      <c r="T12" s="321"/>
      <c r="U12" s="321"/>
      <c r="V12" s="322"/>
      <c r="X12" s="41" t="s">
        <v>89</v>
      </c>
      <c r="Y12" s="42">
        <v>1</v>
      </c>
      <c r="Z12" s="43"/>
      <c r="AA12" s="305" t="s">
        <v>40</v>
      </c>
      <c r="AB12" s="44" t="str">
        <f>_xlfn.IFNA(LOOKUP(H12,$X$6:$X$9,$Y$6:$Y$9),"")</f>
        <v/>
      </c>
      <c r="AC12" s="44" t="str">
        <f>_xlfn.IFNA(LOOKUP(J12,$X$6:$X$9,$Y$6:$Y$9),"")</f>
        <v/>
      </c>
      <c r="AE12" s="36" t="s">
        <v>101</v>
      </c>
      <c r="AF12" s="37"/>
      <c r="AG12" s="37"/>
      <c r="AH12" s="37"/>
      <c r="AI12" s="38"/>
    </row>
    <row r="13" spans="2:35" ht="23.15" customHeight="1" x14ac:dyDescent="0.35">
      <c r="B13" s="25"/>
      <c r="C13" s="248" t="s">
        <v>102</v>
      </c>
      <c r="D13" s="248"/>
      <c r="E13" s="248"/>
      <c r="F13" s="72"/>
      <c r="G13" s="72"/>
      <c r="H13" s="40" t="str">
        <f t="shared" ref="H13:H27" si="4">_xlfn.IFNA(VLOOKUP(G13,$AE$6:$AI$10,MATCH(F13,$AE$6:$AI$6,0),0),"-")</f>
        <v>-</v>
      </c>
      <c r="I13" s="264"/>
      <c r="J13" s="40" t="str">
        <f t="shared" ref="J13:J27" si="5">_xlfn.IFNA(VLOOKUP($I$6,$AE$13:$AI$17,MATCH(H13,$AE$13:$AI$13,0),0),"-")</f>
        <v>-</v>
      </c>
      <c r="K13" s="28"/>
      <c r="X13" s="41" t="s">
        <v>86</v>
      </c>
      <c r="Y13" s="42">
        <v>2</v>
      </c>
      <c r="Z13" s="43"/>
      <c r="AA13" s="306"/>
      <c r="AB13" s="44" t="str">
        <f t="shared" ref="AB13:AB27" si="6">_xlfn.IFNA(LOOKUP(H13,$X$6:$X$9,$Y$6:$Y$9),"")</f>
        <v/>
      </c>
      <c r="AC13" s="44" t="str">
        <f t="shared" ref="AC13:AC27" si="7">_xlfn.IFNA(LOOKUP(J13,$X$6:$X$9,$Y$6:$Y$9),"")</f>
        <v/>
      </c>
      <c r="AE13" s="45"/>
      <c r="AF13" s="42" t="s">
        <v>77</v>
      </c>
      <c r="AG13" s="42" t="s">
        <v>86</v>
      </c>
      <c r="AH13" s="42" t="s">
        <v>89</v>
      </c>
      <c r="AI13" s="42" t="s">
        <v>84</v>
      </c>
    </row>
    <row r="14" spans="2:35" ht="23.15" customHeight="1" x14ac:dyDescent="0.35">
      <c r="B14" s="25"/>
      <c r="C14" s="248" t="s">
        <v>103</v>
      </c>
      <c r="D14" s="248"/>
      <c r="E14" s="248"/>
      <c r="F14" s="72"/>
      <c r="G14" s="72"/>
      <c r="H14" s="40" t="str">
        <f t="shared" si="4"/>
        <v>-</v>
      </c>
      <c r="I14" s="264"/>
      <c r="J14" s="40" t="str">
        <f t="shared" si="5"/>
        <v>-</v>
      </c>
      <c r="K14" s="28"/>
      <c r="X14" s="49" t="s">
        <v>77</v>
      </c>
      <c r="Y14" s="42">
        <v>3</v>
      </c>
      <c r="Z14" s="43"/>
      <c r="AA14" s="306"/>
      <c r="AB14" s="44" t="str">
        <f t="shared" si="6"/>
        <v/>
      </c>
      <c r="AC14" s="44" t="str">
        <f t="shared" si="7"/>
        <v/>
      </c>
      <c r="AE14" s="42" t="s">
        <v>104</v>
      </c>
      <c r="AF14" s="42" t="s">
        <v>77</v>
      </c>
      <c r="AG14" s="42" t="s">
        <v>77</v>
      </c>
      <c r="AH14" s="42" t="s">
        <v>86</v>
      </c>
      <c r="AI14" s="42" t="s">
        <v>84</v>
      </c>
    </row>
    <row r="15" spans="2:35" ht="23.15" customHeight="1" x14ac:dyDescent="0.35">
      <c r="B15" s="25"/>
      <c r="C15" s="248" t="s">
        <v>105</v>
      </c>
      <c r="D15" s="248"/>
      <c r="E15" s="248"/>
      <c r="F15" s="72"/>
      <c r="G15" s="72"/>
      <c r="H15" s="40" t="str">
        <f t="shared" si="4"/>
        <v>-</v>
      </c>
      <c r="I15" s="264"/>
      <c r="J15" s="40" t="str">
        <f t="shared" si="5"/>
        <v>-</v>
      </c>
      <c r="K15" s="28"/>
      <c r="X15" s="57"/>
      <c r="Y15" s="58"/>
      <c r="AA15" s="306"/>
      <c r="AB15" s="44" t="str">
        <f t="shared" si="6"/>
        <v/>
      </c>
      <c r="AC15" s="44" t="str">
        <f t="shared" si="7"/>
        <v/>
      </c>
      <c r="AE15" s="42" t="s">
        <v>106</v>
      </c>
      <c r="AF15" s="42" t="s">
        <v>77</v>
      </c>
      <c r="AG15" s="42" t="s">
        <v>86</v>
      </c>
      <c r="AH15" s="42" t="s">
        <v>86</v>
      </c>
      <c r="AI15" s="42" t="s">
        <v>84</v>
      </c>
    </row>
    <row r="16" spans="2:35" ht="23.15" customHeight="1" x14ac:dyDescent="0.35">
      <c r="B16" s="25"/>
      <c r="C16" s="248" t="s">
        <v>107</v>
      </c>
      <c r="D16" s="248"/>
      <c r="E16" s="248"/>
      <c r="F16" s="72"/>
      <c r="G16" s="72"/>
      <c r="H16" s="40" t="str">
        <f t="shared" si="4"/>
        <v>-</v>
      </c>
      <c r="I16" s="264"/>
      <c r="J16" s="40" t="str">
        <f t="shared" si="5"/>
        <v>-</v>
      </c>
      <c r="K16" s="28"/>
      <c r="AA16" s="306"/>
      <c r="AB16" s="44" t="str">
        <f t="shared" si="6"/>
        <v/>
      </c>
      <c r="AC16" s="44" t="str">
        <f t="shared" si="7"/>
        <v/>
      </c>
      <c r="AE16" s="42" t="s">
        <v>108</v>
      </c>
      <c r="AF16" s="42" t="s">
        <v>86</v>
      </c>
      <c r="AG16" s="42" t="s">
        <v>86</v>
      </c>
      <c r="AH16" s="42" t="s">
        <v>89</v>
      </c>
      <c r="AI16" s="42" t="s">
        <v>84</v>
      </c>
    </row>
    <row r="17" spans="2:35" ht="23.15" customHeight="1" x14ac:dyDescent="0.35">
      <c r="B17" s="25"/>
      <c r="C17" s="248" t="s">
        <v>109</v>
      </c>
      <c r="D17" s="248"/>
      <c r="E17" s="248"/>
      <c r="F17" s="72"/>
      <c r="G17" s="72"/>
      <c r="H17" s="40" t="str">
        <f t="shared" si="4"/>
        <v>-</v>
      </c>
      <c r="I17" s="264"/>
      <c r="J17" s="40" t="str">
        <f t="shared" si="5"/>
        <v>-</v>
      </c>
      <c r="K17" s="28"/>
      <c r="AA17" s="306"/>
      <c r="AB17" s="44" t="str">
        <f t="shared" si="6"/>
        <v/>
      </c>
      <c r="AC17" s="44" t="str">
        <f t="shared" si="7"/>
        <v/>
      </c>
      <c r="AE17" s="42" t="s">
        <v>110</v>
      </c>
      <c r="AF17" s="42" t="s">
        <v>86</v>
      </c>
      <c r="AG17" s="42" t="s">
        <v>89</v>
      </c>
      <c r="AH17" s="42" t="s">
        <v>89</v>
      </c>
      <c r="AI17" s="42" t="s">
        <v>84</v>
      </c>
    </row>
    <row r="18" spans="2:35" ht="23.15" customHeight="1" x14ac:dyDescent="0.35">
      <c r="B18" s="21"/>
      <c r="C18" s="248" t="s">
        <v>111</v>
      </c>
      <c r="D18" s="248"/>
      <c r="E18" s="248"/>
      <c r="F18" s="72"/>
      <c r="G18" s="72"/>
      <c r="H18" s="40" t="str">
        <f t="shared" si="4"/>
        <v>-</v>
      </c>
      <c r="I18" s="264"/>
      <c r="J18" s="40" t="str">
        <f t="shared" si="5"/>
        <v>-</v>
      </c>
      <c r="K18" s="24"/>
      <c r="AA18" s="306"/>
      <c r="AB18" s="44" t="str">
        <f t="shared" si="6"/>
        <v/>
      </c>
      <c r="AC18" s="44" t="str">
        <f t="shared" si="7"/>
        <v/>
      </c>
    </row>
    <row r="19" spans="2:35" ht="23.15" customHeight="1" x14ac:dyDescent="0.35">
      <c r="B19" s="25"/>
      <c r="C19" s="248" t="s">
        <v>112</v>
      </c>
      <c r="D19" s="248"/>
      <c r="E19" s="248"/>
      <c r="F19" s="72"/>
      <c r="G19" s="72"/>
      <c r="H19" s="40" t="str">
        <f t="shared" si="4"/>
        <v>-</v>
      </c>
      <c r="I19" s="264"/>
      <c r="J19" s="40" t="str">
        <f t="shared" si="5"/>
        <v>-</v>
      </c>
      <c r="K19" s="28"/>
      <c r="AA19" s="306"/>
      <c r="AB19" s="44" t="str">
        <f t="shared" si="6"/>
        <v/>
      </c>
      <c r="AC19" s="44" t="str">
        <f t="shared" si="7"/>
        <v/>
      </c>
    </row>
    <row r="20" spans="2:35" ht="23.15" customHeight="1" x14ac:dyDescent="0.35">
      <c r="B20" s="25"/>
      <c r="C20" s="248" t="s">
        <v>114</v>
      </c>
      <c r="D20" s="248"/>
      <c r="E20" s="248"/>
      <c r="F20" s="72"/>
      <c r="G20" s="72"/>
      <c r="H20" s="40" t="str">
        <f t="shared" si="4"/>
        <v>-</v>
      </c>
      <c r="I20" s="264"/>
      <c r="J20" s="40" t="str">
        <f t="shared" si="5"/>
        <v>-</v>
      </c>
      <c r="K20" s="28"/>
      <c r="AA20" s="306"/>
      <c r="AB20" s="44" t="str">
        <f t="shared" si="6"/>
        <v/>
      </c>
      <c r="AC20" s="44" t="str">
        <f t="shared" si="7"/>
        <v/>
      </c>
    </row>
    <row r="21" spans="2:35" ht="23.15" customHeight="1" x14ac:dyDescent="0.35">
      <c r="B21" s="25"/>
      <c r="C21" s="248" t="s">
        <v>118</v>
      </c>
      <c r="D21" s="248"/>
      <c r="E21" s="248"/>
      <c r="F21" s="72"/>
      <c r="G21" s="72"/>
      <c r="H21" s="40" t="str">
        <f t="shared" si="4"/>
        <v>-</v>
      </c>
      <c r="I21" s="264"/>
      <c r="J21" s="40" t="str">
        <f t="shared" si="5"/>
        <v>-</v>
      </c>
      <c r="K21" s="28"/>
      <c r="AA21" s="306"/>
      <c r="AB21" s="44" t="str">
        <f t="shared" si="6"/>
        <v/>
      </c>
      <c r="AC21" s="44" t="str">
        <f t="shared" si="7"/>
        <v/>
      </c>
    </row>
    <row r="22" spans="2:35" ht="23.15" customHeight="1" x14ac:dyDescent="0.35">
      <c r="B22" s="25"/>
      <c r="C22" s="248" t="s">
        <v>120</v>
      </c>
      <c r="D22" s="248"/>
      <c r="E22" s="248"/>
      <c r="F22" s="72"/>
      <c r="G22" s="72"/>
      <c r="H22" s="40" t="str">
        <f t="shared" si="4"/>
        <v>-</v>
      </c>
      <c r="I22" s="264"/>
      <c r="J22" s="40" t="str">
        <f t="shared" si="5"/>
        <v>-</v>
      </c>
      <c r="K22" s="28"/>
      <c r="AA22" s="306"/>
      <c r="AB22" s="44" t="str">
        <f t="shared" si="6"/>
        <v/>
      </c>
      <c r="AC22" s="44" t="str">
        <f t="shared" si="7"/>
        <v/>
      </c>
    </row>
    <row r="23" spans="2:35" ht="23.15" customHeight="1" x14ac:dyDescent="0.35">
      <c r="B23" s="25"/>
      <c r="C23" s="248" t="s">
        <v>122</v>
      </c>
      <c r="D23" s="248"/>
      <c r="E23" s="248"/>
      <c r="F23" s="72"/>
      <c r="G23" s="72"/>
      <c r="H23" s="40" t="str">
        <f t="shared" si="4"/>
        <v>-</v>
      </c>
      <c r="I23" s="264"/>
      <c r="J23" s="40" t="str">
        <f t="shared" si="5"/>
        <v>-</v>
      </c>
      <c r="K23" s="28"/>
      <c r="AA23" s="306"/>
      <c r="AB23" s="44" t="str">
        <f t="shared" si="6"/>
        <v/>
      </c>
      <c r="AC23" s="44" t="str">
        <f t="shared" si="7"/>
        <v/>
      </c>
    </row>
    <row r="24" spans="2:35" ht="23.15" customHeight="1" x14ac:dyDescent="0.35">
      <c r="B24" s="25"/>
      <c r="C24" s="248" t="s">
        <v>123</v>
      </c>
      <c r="D24" s="248"/>
      <c r="E24" s="248"/>
      <c r="F24" s="72"/>
      <c r="G24" s="72"/>
      <c r="H24" s="40" t="str">
        <f t="shared" si="4"/>
        <v>-</v>
      </c>
      <c r="I24" s="264"/>
      <c r="J24" s="40" t="str">
        <f t="shared" si="5"/>
        <v>-</v>
      </c>
      <c r="K24" s="28"/>
      <c r="AA24" s="306"/>
      <c r="AB24" s="44" t="str">
        <f t="shared" si="6"/>
        <v/>
      </c>
      <c r="AC24" s="44" t="str">
        <f t="shared" si="7"/>
        <v/>
      </c>
    </row>
    <row r="25" spans="2:35" ht="23.15" customHeight="1" x14ac:dyDescent="0.35">
      <c r="B25" s="25"/>
      <c r="C25" s="248" t="s">
        <v>125</v>
      </c>
      <c r="D25" s="248"/>
      <c r="E25" s="248"/>
      <c r="F25" s="72"/>
      <c r="G25" s="72"/>
      <c r="H25" s="40" t="str">
        <f t="shared" si="4"/>
        <v>-</v>
      </c>
      <c r="I25" s="264"/>
      <c r="J25" s="40" t="str">
        <f t="shared" si="5"/>
        <v>-</v>
      </c>
      <c r="K25" s="28"/>
      <c r="AA25" s="306"/>
      <c r="AB25" s="44" t="str">
        <f t="shared" si="6"/>
        <v/>
      </c>
      <c r="AC25" s="44" t="str">
        <f t="shared" si="7"/>
        <v/>
      </c>
    </row>
    <row r="26" spans="2:35" ht="23.15" customHeight="1" x14ac:dyDescent="0.35">
      <c r="B26" s="25"/>
      <c r="C26" s="248" t="s">
        <v>126</v>
      </c>
      <c r="D26" s="248"/>
      <c r="E26" s="248"/>
      <c r="F26" s="72"/>
      <c r="G26" s="72"/>
      <c r="H26" s="40" t="str">
        <f t="shared" si="4"/>
        <v>-</v>
      </c>
      <c r="I26" s="264"/>
      <c r="J26" s="40" t="str">
        <f t="shared" si="5"/>
        <v>-</v>
      </c>
      <c r="K26" s="28"/>
      <c r="AA26" s="306"/>
      <c r="AB26" s="44" t="str">
        <f t="shared" si="6"/>
        <v/>
      </c>
      <c r="AC26" s="44" t="str">
        <f t="shared" si="7"/>
        <v/>
      </c>
    </row>
    <row r="27" spans="2:35" ht="23.15" customHeight="1" x14ac:dyDescent="0.35">
      <c r="B27" s="25"/>
      <c r="C27" s="253" t="s">
        <v>128</v>
      </c>
      <c r="D27" s="253"/>
      <c r="E27" s="253"/>
      <c r="F27" s="72"/>
      <c r="G27" s="72"/>
      <c r="H27" s="40" t="str">
        <f t="shared" si="4"/>
        <v>-</v>
      </c>
      <c r="I27" s="319"/>
      <c r="J27" s="40" t="str">
        <f t="shared" si="5"/>
        <v>-</v>
      </c>
      <c r="K27" s="28"/>
      <c r="AA27" s="306"/>
      <c r="AB27" s="44" t="str">
        <f t="shared" si="6"/>
        <v/>
      </c>
      <c r="AC27" s="44" t="str">
        <f t="shared" si="7"/>
        <v/>
      </c>
    </row>
    <row r="28" spans="2:35" ht="23.15" customHeight="1" thickBot="1" x14ac:dyDescent="0.4">
      <c r="B28" s="25"/>
      <c r="C28" s="297"/>
      <c r="D28" s="298"/>
      <c r="E28" s="298"/>
      <c r="F28" s="298"/>
      <c r="G28" s="59" t="s">
        <v>35</v>
      </c>
      <c r="H28" s="48" t="str">
        <f>_xlfn.IFNA(LOOKUP(AB28,Y11:Y14,X11:X14),"-")</f>
        <v>-</v>
      </c>
      <c r="I28" s="76" t="s">
        <v>36</v>
      </c>
      <c r="J28" s="48" t="str">
        <f>_xlfn.IFNA(LOOKUP(AC28,Y11:Y14,X11:X14),"-")</f>
        <v>-</v>
      </c>
      <c r="K28" s="28"/>
      <c r="AA28" s="307"/>
      <c r="AB28" s="44" t="str">
        <f>IF(COUNT(AB12:AB27)=0,"",MAX(AB12:AB27))</f>
        <v/>
      </c>
      <c r="AC28" s="44" t="str">
        <f>IF(COUNT(AC12:AC27)=0,"",MAX(AC12:AC27))</f>
        <v/>
      </c>
    </row>
    <row r="29" spans="2:35" ht="23.15" customHeight="1" thickTop="1" x14ac:dyDescent="0.35">
      <c r="B29" s="25"/>
      <c r="C29" s="292" t="s">
        <v>130</v>
      </c>
      <c r="D29" s="293"/>
      <c r="E29" s="293"/>
      <c r="F29" s="294" t="s">
        <v>67</v>
      </c>
      <c r="G29" s="295" t="s">
        <v>68</v>
      </c>
      <c r="H29" s="296" t="s">
        <v>69</v>
      </c>
      <c r="I29" s="240" t="s">
        <v>71</v>
      </c>
      <c r="J29" s="240" t="s">
        <v>72</v>
      </c>
      <c r="K29" s="28"/>
      <c r="AB29" s="52"/>
      <c r="AC29" s="53"/>
    </row>
    <row r="30" spans="2:35" ht="23.15" customHeight="1" x14ac:dyDescent="0.35">
      <c r="B30" s="25"/>
      <c r="C30" s="292"/>
      <c r="D30" s="293"/>
      <c r="E30" s="293"/>
      <c r="F30" s="294"/>
      <c r="G30" s="295"/>
      <c r="H30" s="296"/>
      <c r="I30" s="241"/>
      <c r="J30" s="241"/>
      <c r="K30" s="28"/>
      <c r="AB30" s="55"/>
      <c r="AC30" s="56"/>
    </row>
    <row r="31" spans="2:35" ht="23.15" customHeight="1" x14ac:dyDescent="0.35">
      <c r="B31" s="25"/>
      <c r="C31" s="254" t="s">
        <v>133</v>
      </c>
      <c r="D31" s="254"/>
      <c r="E31" s="254"/>
      <c r="F31" s="72"/>
      <c r="G31" s="72"/>
      <c r="H31" s="40" t="str">
        <f>_xlfn.IFNA(VLOOKUP(G31,$AE$6:$AI$10,MATCH(F31,$AE$6:$AI$6,0),0),"-")</f>
        <v>-</v>
      </c>
      <c r="I31" s="263" t="str">
        <f>I6</f>
        <v>-</v>
      </c>
      <c r="J31" s="40" t="str">
        <f>_xlfn.IFNA(VLOOKUP($I$6,$AE$13:$AI$17,MATCH(H31,$AE$13:$AI$13,0),0),"-")</f>
        <v>-</v>
      </c>
      <c r="K31" s="25"/>
      <c r="AA31" s="305" t="s">
        <v>42</v>
      </c>
      <c r="AB31" s="44" t="str">
        <f>_xlfn.IFNA(LOOKUP(H31,$X$6:$X$9,$Y$6:$Y$9),"")</f>
        <v/>
      </c>
      <c r="AC31" s="44" t="str">
        <f>_xlfn.IFNA(LOOKUP(J31,$X$6:$X$9,$Y$6:$Y$9),"")</f>
        <v/>
      </c>
    </row>
    <row r="32" spans="2:35" ht="23.15" customHeight="1" x14ac:dyDescent="0.35">
      <c r="B32" s="25"/>
      <c r="C32" s="291" t="s">
        <v>87</v>
      </c>
      <c r="D32" s="291"/>
      <c r="E32" s="291"/>
      <c r="F32" s="72"/>
      <c r="G32" s="72"/>
      <c r="H32" s="40" t="str">
        <f>_xlfn.IFNA(VLOOKUP(G32,$AE$6:$AI$10,MATCH(F32,$AE$6:$AI$6,0),0),"-")</f>
        <v>-</v>
      </c>
      <c r="I32" s="319"/>
      <c r="J32" s="40" t="str">
        <f>_xlfn.IFNA(VLOOKUP($I$6,$AE$13:$AI$17,MATCH(H32,$AE$13:$AI$13,0),0),"-")</f>
        <v>-</v>
      </c>
      <c r="K32" s="25"/>
      <c r="AA32" s="306"/>
      <c r="AB32" s="44" t="str">
        <f>_xlfn.IFNA(LOOKUP(H32,$X$6:$X$9,$Y$6:$Y$9),"")</f>
        <v/>
      </c>
      <c r="AC32" s="44" t="str">
        <f>_xlfn.IFNA(LOOKUP(J32,$X$6:$X$9,$Y$6:$Y$9),"")</f>
        <v/>
      </c>
    </row>
    <row r="33" spans="2:29" ht="23.15" customHeight="1" thickBot="1" x14ac:dyDescent="0.4">
      <c r="B33" s="25"/>
      <c r="C33" s="285"/>
      <c r="D33" s="286"/>
      <c r="E33" s="286"/>
      <c r="F33" s="286"/>
      <c r="G33" s="63" t="s">
        <v>35</v>
      </c>
      <c r="H33" s="48" t="str">
        <f>_xlfn.IFNA(LOOKUP(AB33,Y11:Y14,X11:X14),"-")</f>
        <v>-</v>
      </c>
      <c r="I33" s="77" t="s">
        <v>36</v>
      </c>
      <c r="J33" s="48" t="str">
        <f>_xlfn.IFNA(LOOKUP(AC33,Y11:Y14,X11:X14),"-")</f>
        <v>-</v>
      </c>
      <c r="K33" s="28"/>
      <c r="AA33" s="307"/>
      <c r="AB33" s="44" t="str">
        <f>IF(COUNT(AB31:AB32)=0,"",MAX(AB31:AB32))</f>
        <v/>
      </c>
      <c r="AC33" s="44" t="str">
        <f>IF(COUNT(AC31:AC32)=0,"",MAX(AC31:AC32))</f>
        <v/>
      </c>
    </row>
    <row r="34" spans="2:29" ht="29.5" customHeight="1" thickTop="1" x14ac:dyDescent="0.35">
      <c r="B34" s="25"/>
      <c r="C34" s="283" t="s">
        <v>136</v>
      </c>
      <c r="D34" s="284"/>
      <c r="E34" s="284"/>
      <c r="F34" s="78"/>
      <c r="G34" s="79" t="s">
        <v>35</v>
      </c>
      <c r="H34" s="66" t="str">
        <f>_xlfn.IFNA(LOOKUP(AB34,Y11:Y14,X11:X14),"-")</f>
        <v>-</v>
      </c>
      <c r="I34" s="65" t="s">
        <v>36</v>
      </c>
      <c r="J34" s="66" t="str">
        <f>_xlfn.IFNA(LOOKUP(AC34,Y11:Y14,X11:X14),"-")</f>
        <v>-</v>
      </c>
      <c r="K34" s="25"/>
      <c r="AA34" s="67" t="s">
        <v>137</v>
      </c>
      <c r="AB34" s="44" t="str">
        <f>IF(COUNT(AB9,AB28,AB33)=0,"",MAX(AB9,AB28,AB33))</f>
        <v/>
      </c>
      <c r="AC34" s="44" t="str">
        <f>IF(COUNT(AC9,AC28,AC33)=0,"",MAX(AC9,AC28,AC33))</f>
        <v/>
      </c>
    </row>
    <row r="35" spans="2:29" ht="15" customHeight="1" x14ac:dyDescent="0.35">
      <c r="B35" s="68"/>
      <c r="C35" s="69"/>
      <c r="D35" s="69"/>
      <c r="E35" s="69"/>
      <c r="F35" s="70"/>
      <c r="G35" s="69"/>
      <c r="H35" s="69"/>
      <c r="I35" s="69"/>
      <c r="J35" s="69"/>
      <c r="K35" s="71"/>
    </row>
  </sheetData>
  <sheetProtection algorithmName="SHA-512" hashValue="k3rMc1M7qh2QdfgMGVI/P5Eyikc7VLRqBIBNB4XC/+2m40tJbp57pIy8Jj+jtocuFLbnw5jTpBfl5ZzTWm7yew==" saltValue="7K8JRIdmeF6lUmMKQvLrow==" spinCount="100000" sheet="1" objects="1" scenarios="1" selectLockedCells="1"/>
  <mergeCells count="62">
    <mergeCell ref="C5:E5"/>
    <mergeCell ref="X5:Y5"/>
    <mergeCell ref="S3:T4"/>
    <mergeCell ref="C3:E4"/>
    <mergeCell ref="F3:H4"/>
    <mergeCell ref="M3:N4"/>
    <mergeCell ref="P3:Q4"/>
    <mergeCell ref="X3:AI3"/>
    <mergeCell ref="C6:E6"/>
    <mergeCell ref="I6:I8"/>
    <mergeCell ref="M6:V6"/>
    <mergeCell ref="AA6:AA9"/>
    <mergeCell ref="C7:E7"/>
    <mergeCell ref="N7:U7"/>
    <mergeCell ref="C8:E8"/>
    <mergeCell ref="O8:P8"/>
    <mergeCell ref="R8:U8"/>
    <mergeCell ref="C9:F9"/>
    <mergeCell ref="O9:P9"/>
    <mergeCell ref="R9:U9"/>
    <mergeCell ref="C10:E11"/>
    <mergeCell ref="F10:F11"/>
    <mergeCell ref="G10:G11"/>
    <mergeCell ref="H10:H11"/>
    <mergeCell ref="I10:I11"/>
    <mergeCell ref="J10:J11"/>
    <mergeCell ref="O10:P10"/>
    <mergeCell ref="R10:U10"/>
    <mergeCell ref="AA12:AA28"/>
    <mergeCell ref="C13:E13"/>
    <mergeCell ref="C14:E14"/>
    <mergeCell ref="C15:E15"/>
    <mergeCell ref="C16:E16"/>
    <mergeCell ref="C22:E22"/>
    <mergeCell ref="O11:P11"/>
    <mergeCell ref="R11:U11"/>
    <mergeCell ref="C12:E12"/>
    <mergeCell ref="I12:I27"/>
    <mergeCell ref="M12:V12"/>
    <mergeCell ref="C17:E17"/>
    <mergeCell ref="C18:E18"/>
    <mergeCell ref="C19:E19"/>
    <mergeCell ref="C20:E20"/>
    <mergeCell ref="C21:E21"/>
    <mergeCell ref="I29:I30"/>
    <mergeCell ref="J29:J30"/>
    <mergeCell ref="C23:E23"/>
    <mergeCell ref="C24:E24"/>
    <mergeCell ref="C25:E25"/>
    <mergeCell ref="C26:E26"/>
    <mergeCell ref="C27:E27"/>
    <mergeCell ref="C28:F28"/>
    <mergeCell ref="C29:E30"/>
    <mergeCell ref="F29:F30"/>
    <mergeCell ref="G29:G30"/>
    <mergeCell ref="H29:H30"/>
    <mergeCell ref="C34:E34"/>
    <mergeCell ref="C31:E31"/>
    <mergeCell ref="I31:I32"/>
    <mergeCell ref="AA31:AA33"/>
    <mergeCell ref="C32:E32"/>
    <mergeCell ref="C33:F33"/>
  </mergeCells>
  <conditionalFormatting sqref="H6:H9 H12:H28 H31:H34">
    <cfRule type="cellIs" dxfId="47" priority="5" operator="equal">
      <formula>"High"</formula>
    </cfRule>
    <cfRule type="cellIs" dxfId="46" priority="6" operator="equal">
      <formula>"Medium"</formula>
    </cfRule>
    <cfRule type="cellIs" dxfId="45" priority="7" operator="equal">
      <formula>"Low"</formula>
    </cfRule>
    <cfRule type="cellIs" dxfId="44" priority="8" operator="equal">
      <formula>"Insignificant"</formula>
    </cfRule>
  </conditionalFormatting>
  <conditionalFormatting sqref="J6:J9 J12:J28 J31:J34">
    <cfRule type="cellIs" dxfId="43" priority="1" operator="equal">
      <formula>"High"</formula>
    </cfRule>
    <cfRule type="cellIs" dxfId="42" priority="2" operator="equal">
      <formula>"Medium"</formula>
    </cfRule>
    <cfRule type="cellIs" dxfId="41" priority="3" operator="equal">
      <formula>"Low"</formula>
    </cfRule>
    <cfRule type="cellIs" dxfId="40" priority="4" operator="equal">
      <formula>"Insignificant"</formula>
    </cfRule>
  </conditionalFormatting>
  <dataValidations count="4">
    <dataValidation type="custom" showInputMessage="1" showErrorMessage="1" errorTitle="Too Many Zones" error="Choose only ONE zone. Remove the X from the other zone(s)." sqref="O11:P11" xr:uid="{64DD9CDD-F776-4400-9E2C-C4F57C250A57}">
      <formula1>OR(O8&gt;0,O9&gt;0,O10&gt;0)=FALSE</formula1>
    </dataValidation>
    <dataValidation type="custom" showInputMessage="1" showErrorMessage="1" errorTitle="Too Many Zones" error="Choose only ONE zone. Remove the X from the other zone(s)." sqref="O10:P10" xr:uid="{9D7B7C81-EF4C-4775-8607-257ADB9D765F}">
      <formula1>OR(O8&gt;0,O9&gt;0,O11&gt;0)=FALSE</formula1>
    </dataValidation>
    <dataValidation type="custom" showInputMessage="1" showErrorMessage="1" errorTitle="Too Many Zones" error="Choose only ONE zone. Remove the X from the other zone(s)." sqref="O9:P9" xr:uid="{4D6E95F8-4A2D-41F3-8985-E34EC7D78105}">
      <formula1>OR(O8&gt;0,O10&gt;0,O11&gt;0)=FALSE</formula1>
    </dataValidation>
    <dataValidation type="custom" showInputMessage="1" showErrorMessage="1" errorTitle="Too Many Zones" error="Choose only ONE zone. Remove the X from the other zone(s)." sqref="O8:P8" xr:uid="{3AD51D8F-5D1E-475B-A59F-AD991AB0449A}">
      <formula1>OR(O9&gt;0,O10&gt;0,O11&gt;0)=FALSE</formula1>
    </dataValidation>
  </dataValidations>
  <hyperlinks>
    <hyperlink ref="M3:N4" location="DASH!A1" display="DASHBOARD" xr:uid="{B50E6C69-EE33-4814-BD80-AF8BEF243812}"/>
    <hyperlink ref="P3:Q4" location="GPS!A1" display="GPS" xr:uid="{7705AB98-0217-48AA-A440-C3F51394F499}"/>
    <hyperlink ref="S3:T4" location="Comments!E4" display="COMMENT" xr:uid="{ACB9F58D-C55A-49C6-8CB3-06168ECC9CE6}"/>
  </hyperlink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7CD816C-3852-403B-92A9-31A6F119B7DF}">
          <x14:formula1>
            <xm:f>Engine!$F$5:$F$8</xm:f>
          </x14:formula1>
          <xm:sqref>G6:G8 G12:G27 G31:G32</xm:sqref>
        </x14:dataValidation>
        <x14:dataValidation type="list" allowBlank="1" showInputMessage="1" showErrorMessage="1" xr:uid="{3EC22E12-E7E1-47F6-8E1C-D8163FE779F7}">
          <x14:formula1>
            <xm:f>Engine!$E$5:$E$8</xm:f>
          </x14:formula1>
          <xm:sqref>F6:F8 F12:F27 F31:F32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54F9-5B8C-4993-B117-8309E995E37F}">
  <sheetPr codeName="Sheet6">
    <tabColor rgb="FF002060"/>
  </sheetPr>
  <dimension ref="B1:AI35"/>
  <sheetViews>
    <sheetView workbookViewId="0">
      <selection activeCell="F6" sqref="F6"/>
    </sheetView>
  </sheetViews>
  <sheetFormatPr defaultColWidth="8.7265625" defaultRowHeight="13.5" customHeight="1" x14ac:dyDescent="0.35"/>
  <cols>
    <col min="1" max="1" width="1.453125" style="15" customWidth="1"/>
    <col min="2" max="2" width="2.7265625" style="15" customWidth="1"/>
    <col min="3" max="5" width="10.26953125" style="15" customWidth="1"/>
    <col min="6" max="6" width="13.1796875" style="16" customWidth="1"/>
    <col min="7" max="7" width="13.1796875" style="15" customWidth="1"/>
    <col min="8" max="8" width="13.81640625" style="15" customWidth="1"/>
    <col min="9" max="9" width="10.54296875" style="15" customWidth="1"/>
    <col min="10" max="10" width="13.81640625" style="15" customWidth="1"/>
    <col min="11" max="11" width="2.7265625" style="15" customWidth="1"/>
    <col min="12" max="12" width="1.453125" style="15" customWidth="1"/>
    <col min="13" max="13" width="2.7265625" style="15" customWidth="1"/>
    <col min="14" max="14" width="15.453125" style="15" customWidth="1"/>
    <col min="15" max="15" width="1.453125" style="15" customWidth="1"/>
    <col min="16" max="17" width="9" style="15" customWidth="1"/>
    <col min="18" max="18" width="1.453125" style="15" customWidth="1"/>
    <col min="19" max="20" width="9" style="15" customWidth="1"/>
    <col min="21" max="21" width="12.54296875" style="15" customWidth="1"/>
    <col min="22" max="22" width="2.7265625" style="15" customWidth="1"/>
    <col min="23" max="23" width="8.7265625" style="15"/>
    <col min="24" max="24" width="12" style="15" hidden="1" customWidth="1"/>
    <col min="25" max="25" width="8.7265625" style="16" hidden="1" customWidth="1"/>
    <col min="26" max="26" width="3" style="16" hidden="1" customWidth="1"/>
    <col min="27" max="27" width="3.81640625" style="16" hidden="1" customWidth="1"/>
    <col min="28" max="29" width="8.1796875" style="16" hidden="1" customWidth="1"/>
    <col min="30" max="30" width="3.81640625" style="15" hidden="1" customWidth="1"/>
    <col min="31" max="31" width="11.7265625" style="16" hidden="1" customWidth="1"/>
    <col min="32" max="32" width="10.453125" style="15" hidden="1" customWidth="1"/>
    <col min="33" max="35" width="11.54296875" style="15" hidden="1" customWidth="1"/>
    <col min="36" max="16384" width="8.7265625" style="15"/>
  </cols>
  <sheetData>
    <row r="1" spans="2:35" ht="7.5" customHeight="1" x14ac:dyDescent="0.35"/>
    <row r="2" spans="2:35" ht="15" customHeight="1" x14ac:dyDescent="0.35">
      <c r="B2" s="17"/>
      <c r="C2" s="18"/>
      <c r="D2" s="18"/>
      <c r="E2" s="18"/>
      <c r="F2" s="19"/>
      <c r="G2" s="18"/>
      <c r="H2" s="18"/>
      <c r="I2" s="18"/>
      <c r="J2" s="18"/>
      <c r="K2" s="20"/>
    </row>
    <row r="3" spans="2:35" ht="13.5" customHeight="1" x14ac:dyDescent="0.35">
      <c r="B3" s="21"/>
      <c r="C3" s="242" t="s">
        <v>149</v>
      </c>
      <c r="D3" s="243"/>
      <c r="E3" s="243"/>
      <c r="F3" s="246" t="str">
        <f>IF(DASH!D5="","-",DASH!D5)</f>
        <v>-</v>
      </c>
      <c r="G3" s="246"/>
      <c r="H3" s="246"/>
      <c r="I3" s="22"/>
      <c r="J3" s="23"/>
      <c r="K3" s="24"/>
      <c r="M3" s="287" t="s">
        <v>62</v>
      </c>
      <c r="N3" s="288"/>
      <c r="P3" s="255" t="s">
        <v>1</v>
      </c>
      <c r="Q3" s="256"/>
      <c r="S3" s="299" t="s">
        <v>63</v>
      </c>
      <c r="T3" s="300"/>
      <c r="X3" s="237" t="s">
        <v>65</v>
      </c>
      <c r="Y3" s="238"/>
      <c r="Z3" s="238"/>
      <c r="AA3" s="238"/>
      <c r="AB3" s="238"/>
      <c r="AC3" s="238"/>
      <c r="AD3" s="238"/>
      <c r="AE3" s="238"/>
      <c r="AF3" s="238"/>
      <c r="AG3" s="238"/>
      <c r="AH3" s="238"/>
      <c r="AI3" s="239"/>
    </row>
    <row r="4" spans="2:35" ht="13.5" customHeight="1" x14ac:dyDescent="0.35">
      <c r="B4" s="25"/>
      <c r="C4" s="244"/>
      <c r="D4" s="245"/>
      <c r="E4" s="245"/>
      <c r="F4" s="247"/>
      <c r="G4" s="247"/>
      <c r="H4" s="247"/>
      <c r="I4" s="26"/>
      <c r="J4" s="27"/>
      <c r="K4" s="28"/>
      <c r="M4" s="289"/>
      <c r="N4" s="290"/>
      <c r="P4" s="257"/>
      <c r="Q4" s="258"/>
      <c r="S4" s="301"/>
      <c r="T4" s="302"/>
    </row>
    <row r="5" spans="2:35" ht="38.5" customHeight="1" x14ac:dyDescent="0.35">
      <c r="B5" s="25"/>
      <c r="C5" s="266" t="s">
        <v>66</v>
      </c>
      <c r="D5" s="267"/>
      <c r="E5" s="267"/>
      <c r="F5" s="29" t="s">
        <v>67</v>
      </c>
      <c r="G5" s="30" t="s">
        <v>68</v>
      </c>
      <c r="H5" s="31" t="s">
        <v>69</v>
      </c>
      <c r="I5" s="32" t="s">
        <v>71</v>
      </c>
      <c r="J5" s="32" t="s">
        <v>72</v>
      </c>
      <c r="K5" s="28"/>
      <c r="X5" s="303" t="s">
        <v>73</v>
      </c>
      <c r="Y5" s="304"/>
      <c r="Z5" s="33"/>
      <c r="AA5" s="34"/>
      <c r="AB5" s="35" t="s">
        <v>35</v>
      </c>
      <c r="AC5" s="35" t="s">
        <v>36</v>
      </c>
      <c r="AE5" s="36" t="s">
        <v>74</v>
      </c>
      <c r="AF5" s="37"/>
      <c r="AG5" s="37"/>
      <c r="AH5" s="37"/>
      <c r="AI5" s="38"/>
    </row>
    <row r="6" spans="2:35" ht="23.15" customHeight="1" x14ac:dyDescent="0.35">
      <c r="B6" s="25"/>
      <c r="C6" s="274" t="s">
        <v>75</v>
      </c>
      <c r="D6" s="274"/>
      <c r="E6" s="274"/>
      <c r="F6" s="3"/>
      <c r="G6" s="3"/>
      <c r="H6" s="39" t="str">
        <f>_xlfn.IFNA(VLOOKUP(G6,$AE$6:$AI$10,MATCH(F6,$AE$6:$AI$6,0),0),"-")</f>
        <v>-</v>
      </c>
      <c r="I6" s="318" t="str">
        <f>_xlfn.IFNA(LOOKUP("X",O8:P11,Q8:Q11),"-")</f>
        <v>-</v>
      </c>
      <c r="J6" s="40" t="str">
        <f>_xlfn.IFNA(VLOOKUP($I$6,$AE$13:$AI$17,MATCH(H6,$AE$13:$AI$13,0),0),"-")</f>
        <v>-</v>
      </c>
      <c r="K6" s="28"/>
      <c r="M6" s="315"/>
      <c r="N6" s="316"/>
      <c r="O6" s="316"/>
      <c r="P6" s="316"/>
      <c r="Q6" s="316"/>
      <c r="R6" s="316"/>
      <c r="S6" s="316"/>
      <c r="T6" s="316"/>
      <c r="U6" s="316"/>
      <c r="V6" s="317"/>
      <c r="X6" s="41" t="s">
        <v>77</v>
      </c>
      <c r="Y6" s="42">
        <v>3</v>
      </c>
      <c r="Z6" s="43"/>
      <c r="AA6" s="305" t="s">
        <v>38</v>
      </c>
      <c r="AB6" s="44" t="str">
        <f>_xlfn.IFNA(LOOKUP(H6,$X$6:$X$9,$Y$6:$Y$9),"")</f>
        <v/>
      </c>
      <c r="AC6" s="44" t="str">
        <f>_xlfn.IFNA(LOOKUP(J6,$X$6:$X$9,$Y$6:$Y$9),"")</f>
        <v/>
      </c>
      <c r="AE6" s="45"/>
      <c r="AF6" s="42" t="s">
        <v>78</v>
      </c>
      <c r="AG6" s="42" t="s">
        <v>79</v>
      </c>
      <c r="AH6" s="42" t="s">
        <v>80</v>
      </c>
      <c r="AI6" s="42" t="s">
        <v>81</v>
      </c>
    </row>
    <row r="7" spans="2:35" ht="23.15" customHeight="1" x14ac:dyDescent="0.35">
      <c r="B7" s="25"/>
      <c r="C7" s="274" t="s">
        <v>82</v>
      </c>
      <c r="D7" s="274"/>
      <c r="E7" s="274"/>
      <c r="F7" s="4"/>
      <c r="G7" s="4"/>
      <c r="H7" s="39" t="str">
        <f t="shared" ref="H7:H8" si="0">_xlfn.IFNA(VLOOKUP(G7,$AE$6:$AI$10,MATCH(F7,$AE$6:$AI$6,0),0),"-")</f>
        <v>-</v>
      </c>
      <c r="I7" s="264"/>
      <c r="J7" s="40" t="str">
        <f t="shared" ref="J7:J8" si="1">_xlfn.IFNA(VLOOKUP($I$6,$AE$13:$AI$17,MATCH(H7,$AE$13:$AI$13,0),0),"-")</f>
        <v>-</v>
      </c>
      <c r="K7" s="28"/>
      <c r="M7" s="25"/>
      <c r="N7" s="310" t="s">
        <v>139</v>
      </c>
      <c r="O7" s="311"/>
      <c r="P7" s="311"/>
      <c r="Q7" s="311"/>
      <c r="R7" s="311"/>
      <c r="S7" s="311"/>
      <c r="T7" s="311"/>
      <c r="U7" s="312"/>
      <c r="V7" s="28"/>
      <c r="X7" s="41" t="s">
        <v>84</v>
      </c>
      <c r="Y7" s="42">
        <v>0</v>
      </c>
      <c r="Z7" s="43"/>
      <c r="AA7" s="306"/>
      <c r="AB7" s="44" t="str">
        <f t="shared" ref="AB7:AB8" si="2">_xlfn.IFNA(LOOKUP(H7,$X$6:$X$9,$Y$6:$Y$9),"")</f>
        <v/>
      </c>
      <c r="AC7" s="44" t="str">
        <f t="shared" ref="AC7:AC8" si="3">_xlfn.IFNA(LOOKUP(J7,$X$6:$X$9,$Y$6:$Y$9),"")</f>
        <v/>
      </c>
      <c r="AE7" s="42" t="s">
        <v>85</v>
      </c>
      <c r="AF7" s="42" t="s">
        <v>77</v>
      </c>
      <c r="AG7" s="42" t="s">
        <v>77</v>
      </c>
      <c r="AH7" s="42" t="s">
        <v>86</v>
      </c>
      <c r="AI7" s="42" t="s">
        <v>86</v>
      </c>
    </row>
    <row r="8" spans="2:35" ht="23.15" customHeight="1" x14ac:dyDescent="0.35">
      <c r="B8" s="25"/>
      <c r="C8" s="275" t="s">
        <v>128</v>
      </c>
      <c r="D8" s="275"/>
      <c r="E8" s="275"/>
      <c r="F8" s="4"/>
      <c r="G8" s="4"/>
      <c r="H8" s="39" t="str">
        <f t="shared" si="0"/>
        <v>-</v>
      </c>
      <c r="I8" s="264"/>
      <c r="J8" s="40" t="str">
        <f t="shared" si="1"/>
        <v>-</v>
      </c>
      <c r="K8" s="28"/>
      <c r="M8" s="25"/>
      <c r="N8" s="73" t="s">
        <v>140</v>
      </c>
      <c r="O8" s="313"/>
      <c r="P8" s="314"/>
      <c r="Q8" s="74" t="s">
        <v>104</v>
      </c>
      <c r="R8" s="308" t="s">
        <v>141</v>
      </c>
      <c r="S8" s="308"/>
      <c r="T8" s="308"/>
      <c r="U8" s="309"/>
      <c r="V8" s="28"/>
      <c r="X8" s="41" t="s">
        <v>89</v>
      </c>
      <c r="Y8" s="42">
        <v>1</v>
      </c>
      <c r="Z8" s="43"/>
      <c r="AA8" s="306"/>
      <c r="AB8" s="44" t="str">
        <f t="shared" si="2"/>
        <v/>
      </c>
      <c r="AC8" s="44" t="str">
        <f t="shared" si="3"/>
        <v/>
      </c>
      <c r="AE8" s="42" t="s">
        <v>90</v>
      </c>
      <c r="AF8" s="42" t="s">
        <v>77</v>
      </c>
      <c r="AG8" s="42" t="s">
        <v>86</v>
      </c>
      <c r="AH8" s="42" t="s">
        <v>86</v>
      </c>
      <c r="AI8" s="42" t="s">
        <v>86</v>
      </c>
    </row>
    <row r="9" spans="2:35" ht="23.15" customHeight="1" thickBot="1" x14ac:dyDescent="0.4">
      <c r="B9" s="25"/>
      <c r="C9" s="259"/>
      <c r="D9" s="260"/>
      <c r="E9" s="260"/>
      <c r="F9" s="260"/>
      <c r="G9" s="47" t="s">
        <v>35</v>
      </c>
      <c r="H9" s="48" t="str">
        <f>_xlfn.IFNA(LOOKUP(AB9,Y11:Y14,X11:X14),"-")</f>
        <v>-</v>
      </c>
      <c r="I9" s="75" t="s">
        <v>36</v>
      </c>
      <c r="J9" s="48" t="str">
        <f>_xlfn.IFNA(LOOKUP(AC9,Y11:Y14,X11:X14),"-")</f>
        <v>-</v>
      </c>
      <c r="K9" s="28"/>
      <c r="M9" s="25"/>
      <c r="N9" s="73" t="s">
        <v>142</v>
      </c>
      <c r="O9" s="313"/>
      <c r="P9" s="314"/>
      <c r="Q9" s="74" t="s">
        <v>106</v>
      </c>
      <c r="R9" s="308" t="s">
        <v>143</v>
      </c>
      <c r="S9" s="308"/>
      <c r="T9" s="308"/>
      <c r="U9" s="309"/>
      <c r="V9" s="28"/>
      <c r="X9" s="49" t="s">
        <v>86</v>
      </c>
      <c r="Y9" s="42">
        <v>2</v>
      </c>
      <c r="Z9" s="43"/>
      <c r="AA9" s="307"/>
      <c r="AB9" s="44" t="str">
        <f>IF(COUNT(AB6:AB8)=0,"",MAX(AB6:AB8))</f>
        <v/>
      </c>
      <c r="AC9" s="44" t="str">
        <f>IF(COUNT(AC6:AC8)=0,"",MAX(AC6:AC8))</f>
        <v/>
      </c>
      <c r="AE9" s="42" t="s">
        <v>92</v>
      </c>
      <c r="AF9" s="42" t="s">
        <v>86</v>
      </c>
      <c r="AG9" s="42" t="s">
        <v>86</v>
      </c>
      <c r="AH9" s="42" t="s">
        <v>86</v>
      </c>
      <c r="AI9" s="42" t="s">
        <v>89</v>
      </c>
    </row>
    <row r="10" spans="2:35" ht="23.15" customHeight="1" thickTop="1" x14ac:dyDescent="0.35">
      <c r="B10" s="25"/>
      <c r="C10" s="268" t="s">
        <v>93</v>
      </c>
      <c r="D10" s="269"/>
      <c r="E10" s="269"/>
      <c r="F10" s="272" t="s">
        <v>67</v>
      </c>
      <c r="G10" s="261" t="s">
        <v>68</v>
      </c>
      <c r="H10" s="251" t="s">
        <v>69</v>
      </c>
      <c r="I10" s="249" t="s">
        <v>71</v>
      </c>
      <c r="J10" s="249" t="s">
        <v>72</v>
      </c>
      <c r="K10" s="28"/>
      <c r="M10" s="25"/>
      <c r="N10" s="73" t="s">
        <v>144</v>
      </c>
      <c r="O10" s="313"/>
      <c r="P10" s="314"/>
      <c r="Q10" s="74" t="s">
        <v>108</v>
      </c>
      <c r="R10" s="308" t="s">
        <v>145</v>
      </c>
      <c r="S10" s="308"/>
      <c r="T10" s="308"/>
      <c r="U10" s="309"/>
      <c r="V10" s="28"/>
      <c r="X10" s="50"/>
      <c r="Y10" s="51"/>
      <c r="AB10" s="52"/>
      <c r="AC10" s="53"/>
      <c r="AE10" s="42" t="s">
        <v>95</v>
      </c>
      <c r="AF10" s="42" t="s">
        <v>86</v>
      </c>
      <c r="AG10" s="42" t="s">
        <v>86</v>
      </c>
      <c r="AH10" s="42" t="s">
        <v>89</v>
      </c>
      <c r="AI10" s="42" t="s">
        <v>84</v>
      </c>
    </row>
    <row r="11" spans="2:35" ht="23.15" customHeight="1" x14ac:dyDescent="0.35">
      <c r="B11" s="25"/>
      <c r="C11" s="270"/>
      <c r="D11" s="271"/>
      <c r="E11" s="271"/>
      <c r="F11" s="273"/>
      <c r="G11" s="262"/>
      <c r="H11" s="252"/>
      <c r="I11" s="250"/>
      <c r="J11" s="250"/>
      <c r="K11" s="28"/>
      <c r="M11" s="25"/>
      <c r="N11" s="73" t="s">
        <v>146</v>
      </c>
      <c r="O11" s="313"/>
      <c r="P11" s="314"/>
      <c r="Q11" s="74" t="s">
        <v>110</v>
      </c>
      <c r="R11" s="308" t="s">
        <v>147</v>
      </c>
      <c r="S11" s="308"/>
      <c r="T11" s="308"/>
      <c r="U11" s="309"/>
      <c r="V11" s="28"/>
      <c r="X11" s="41" t="s">
        <v>84</v>
      </c>
      <c r="Y11" s="42">
        <v>0</v>
      </c>
      <c r="Z11" s="43"/>
      <c r="AB11" s="55"/>
      <c r="AC11" s="56"/>
      <c r="AE11" s="15"/>
    </row>
    <row r="12" spans="2:35" ht="23.15" customHeight="1" x14ac:dyDescent="0.35">
      <c r="B12" s="21"/>
      <c r="C12" s="248" t="s">
        <v>100</v>
      </c>
      <c r="D12" s="248"/>
      <c r="E12" s="248"/>
      <c r="F12" s="72"/>
      <c r="G12" s="72"/>
      <c r="H12" s="40" t="str">
        <f>_xlfn.IFNA(VLOOKUP(G12,$AE$6:$AI$10,MATCH(F12,$AE$6:$AI$6,0),0),"-")</f>
        <v>-</v>
      </c>
      <c r="I12" s="263" t="str">
        <f>I6</f>
        <v>-</v>
      </c>
      <c r="J12" s="40" t="str">
        <f>_xlfn.IFNA(VLOOKUP($I$6,$AE$13:$AI$17,MATCH(H12,$AE$13:$AI$13,0),0),"-")</f>
        <v>-</v>
      </c>
      <c r="K12" s="24"/>
      <c r="M12" s="320"/>
      <c r="N12" s="321"/>
      <c r="O12" s="321"/>
      <c r="P12" s="321"/>
      <c r="Q12" s="321"/>
      <c r="R12" s="321"/>
      <c r="S12" s="321"/>
      <c r="T12" s="321"/>
      <c r="U12" s="321"/>
      <c r="V12" s="322"/>
      <c r="X12" s="41" t="s">
        <v>89</v>
      </c>
      <c r="Y12" s="42">
        <v>1</v>
      </c>
      <c r="Z12" s="43"/>
      <c r="AA12" s="305" t="s">
        <v>40</v>
      </c>
      <c r="AB12" s="44" t="str">
        <f>_xlfn.IFNA(LOOKUP(H12,$X$6:$X$9,$Y$6:$Y$9),"")</f>
        <v/>
      </c>
      <c r="AC12" s="44" t="str">
        <f>_xlfn.IFNA(LOOKUP(J12,$X$6:$X$9,$Y$6:$Y$9),"")</f>
        <v/>
      </c>
      <c r="AE12" s="36" t="s">
        <v>101</v>
      </c>
      <c r="AF12" s="37"/>
      <c r="AG12" s="37"/>
      <c r="AH12" s="37"/>
      <c r="AI12" s="38"/>
    </row>
    <row r="13" spans="2:35" ht="23.15" customHeight="1" x14ac:dyDescent="0.35">
      <c r="B13" s="25"/>
      <c r="C13" s="248" t="s">
        <v>102</v>
      </c>
      <c r="D13" s="248"/>
      <c r="E13" s="248"/>
      <c r="F13" s="72"/>
      <c r="G13" s="72"/>
      <c r="H13" s="40" t="str">
        <f t="shared" ref="H13:H27" si="4">_xlfn.IFNA(VLOOKUP(G13,$AE$6:$AI$10,MATCH(F13,$AE$6:$AI$6,0),0),"-")</f>
        <v>-</v>
      </c>
      <c r="I13" s="264"/>
      <c r="J13" s="40" t="str">
        <f t="shared" ref="J13:J27" si="5">_xlfn.IFNA(VLOOKUP($I$6,$AE$13:$AI$17,MATCH(H13,$AE$13:$AI$13,0),0),"-")</f>
        <v>-</v>
      </c>
      <c r="K13" s="28"/>
      <c r="X13" s="41" t="s">
        <v>86</v>
      </c>
      <c r="Y13" s="42">
        <v>2</v>
      </c>
      <c r="Z13" s="43"/>
      <c r="AA13" s="306"/>
      <c r="AB13" s="44" t="str">
        <f t="shared" ref="AB13:AB27" si="6">_xlfn.IFNA(LOOKUP(H13,$X$6:$X$9,$Y$6:$Y$9),"")</f>
        <v/>
      </c>
      <c r="AC13" s="44" t="str">
        <f t="shared" ref="AC13:AC27" si="7">_xlfn.IFNA(LOOKUP(J13,$X$6:$X$9,$Y$6:$Y$9),"")</f>
        <v/>
      </c>
      <c r="AE13" s="45"/>
      <c r="AF13" s="42" t="s">
        <v>77</v>
      </c>
      <c r="AG13" s="42" t="s">
        <v>86</v>
      </c>
      <c r="AH13" s="42" t="s">
        <v>89</v>
      </c>
      <c r="AI13" s="42" t="s">
        <v>84</v>
      </c>
    </row>
    <row r="14" spans="2:35" ht="23.15" customHeight="1" x14ac:dyDescent="0.35">
      <c r="B14" s="25"/>
      <c r="C14" s="248" t="s">
        <v>103</v>
      </c>
      <c r="D14" s="248"/>
      <c r="E14" s="248"/>
      <c r="F14" s="72"/>
      <c r="G14" s="72"/>
      <c r="H14" s="40" t="str">
        <f t="shared" si="4"/>
        <v>-</v>
      </c>
      <c r="I14" s="264"/>
      <c r="J14" s="40" t="str">
        <f t="shared" si="5"/>
        <v>-</v>
      </c>
      <c r="K14" s="28"/>
      <c r="X14" s="49" t="s">
        <v>77</v>
      </c>
      <c r="Y14" s="42">
        <v>3</v>
      </c>
      <c r="Z14" s="43"/>
      <c r="AA14" s="306"/>
      <c r="AB14" s="44" t="str">
        <f t="shared" si="6"/>
        <v/>
      </c>
      <c r="AC14" s="44" t="str">
        <f t="shared" si="7"/>
        <v/>
      </c>
      <c r="AE14" s="42" t="s">
        <v>104</v>
      </c>
      <c r="AF14" s="42" t="s">
        <v>77</v>
      </c>
      <c r="AG14" s="42" t="s">
        <v>77</v>
      </c>
      <c r="AH14" s="42" t="s">
        <v>86</v>
      </c>
      <c r="AI14" s="42" t="s">
        <v>84</v>
      </c>
    </row>
    <row r="15" spans="2:35" ht="23.15" customHeight="1" x14ac:dyDescent="0.35">
      <c r="B15" s="25"/>
      <c r="C15" s="248" t="s">
        <v>105</v>
      </c>
      <c r="D15" s="248"/>
      <c r="E15" s="248"/>
      <c r="F15" s="72"/>
      <c r="G15" s="72"/>
      <c r="H15" s="40" t="str">
        <f t="shared" si="4"/>
        <v>-</v>
      </c>
      <c r="I15" s="264"/>
      <c r="J15" s="40" t="str">
        <f t="shared" si="5"/>
        <v>-</v>
      </c>
      <c r="K15" s="28"/>
      <c r="X15" s="57"/>
      <c r="Y15" s="58"/>
      <c r="AA15" s="306"/>
      <c r="AB15" s="44" t="str">
        <f t="shared" si="6"/>
        <v/>
      </c>
      <c r="AC15" s="44" t="str">
        <f t="shared" si="7"/>
        <v/>
      </c>
      <c r="AE15" s="42" t="s">
        <v>106</v>
      </c>
      <c r="AF15" s="42" t="s">
        <v>77</v>
      </c>
      <c r="AG15" s="42" t="s">
        <v>86</v>
      </c>
      <c r="AH15" s="42" t="s">
        <v>86</v>
      </c>
      <c r="AI15" s="42" t="s">
        <v>84</v>
      </c>
    </row>
    <row r="16" spans="2:35" ht="23.15" customHeight="1" x14ac:dyDescent="0.35">
      <c r="B16" s="25"/>
      <c r="C16" s="248" t="s">
        <v>107</v>
      </c>
      <c r="D16" s="248"/>
      <c r="E16" s="248"/>
      <c r="F16" s="72"/>
      <c r="G16" s="72"/>
      <c r="H16" s="40" t="str">
        <f t="shared" si="4"/>
        <v>-</v>
      </c>
      <c r="I16" s="264"/>
      <c r="J16" s="40" t="str">
        <f t="shared" si="5"/>
        <v>-</v>
      </c>
      <c r="K16" s="28"/>
      <c r="AA16" s="306"/>
      <c r="AB16" s="44" t="str">
        <f t="shared" si="6"/>
        <v/>
      </c>
      <c r="AC16" s="44" t="str">
        <f t="shared" si="7"/>
        <v/>
      </c>
      <c r="AE16" s="42" t="s">
        <v>108</v>
      </c>
      <c r="AF16" s="42" t="s">
        <v>86</v>
      </c>
      <c r="AG16" s="42" t="s">
        <v>86</v>
      </c>
      <c r="AH16" s="42" t="s">
        <v>89</v>
      </c>
      <c r="AI16" s="42" t="s">
        <v>84</v>
      </c>
    </row>
    <row r="17" spans="2:35" ht="23.15" customHeight="1" x14ac:dyDescent="0.35">
      <c r="B17" s="25"/>
      <c r="C17" s="248" t="s">
        <v>109</v>
      </c>
      <c r="D17" s="248"/>
      <c r="E17" s="248"/>
      <c r="F17" s="72"/>
      <c r="G17" s="72"/>
      <c r="H17" s="40" t="str">
        <f t="shared" si="4"/>
        <v>-</v>
      </c>
      <c r="I17" s="264"/>
      <c r="J17" s="40" t="str">
        <f t="shared" si="5"/>
        <v>-</v>
      </c>
      <c r="K17" s="28"/>
      <c r="AA17" s="306"/>
      <c r="AB17" s="44" t="str">
        <f t="shared" si="6"/>
        <v/>
      </c>
      <c r="AC17" s="44" t="str">
        <f t="shared" si="7"/>
        <v/>
      </c>
      <c r="AE17" s="42" t="s">
        <v>110</v>
      </c>
      <c r="AF17" s="42" t="s">
        <v>86</v>
      </c>
      <c r="AG17" s="42" t="s">
        <v>89</v>
      </c>
      <c r="AH17" s="42" t="s">
        <v>89</v>
      </c>
      <c r="AI17" s="42" t="s">
        <v>84</v>
      </c>
    </row>
    <row r="18" spans="2:35" ht="23.15" customHeight="1" x14ac:dyDescent="0.35">
      <c r="B18" s="21"/>
      <c r="C18" s="248" t="s">
        <v>111</v>
      </c>
      <c r="D18" s="248"/>
      <c r="E18" s="248"/>
      <c r="F18" s="72"/>
      <c r="G18" s="72"/>
      <c r="H18" s="40" t="str">
        <f t="shared" si="4"/>
        <v>-</v>
      </c>
      <c r="I18" s="264"/>
      <c r="J18" s="40" t="str">
        <f t="shared" si="5"/>
        <v>-</v>
      </c>
      <c r="K18" s="24"/>
      <c r="AA18" s="306"/>
      <c r="AB18" s="44" t="str">
        <f t="shared" si="6"/>
        <v/>
      </c>
      <c r="AC18" s="44" t="str">
        <f t="shared" si="7"/>
        <v/>
      </c>
    </row>
    <row r="19" spans="2:35" ht="23.15" customHeight="1" x14ac:dyDescent="0.35">
      <c r="B19" s="25"/>
      <c r="C19" s="248" t="s">
        <v>112</v>
      </c>
      <c r="D19" s="248"/>
      <c r="E19" s="248"/>
      <c r="F19" s="72"/>
      <c r="G19" s="72"/>
      <c r="H19" s="40" t="str">
        <f t="shared" si="4"/>
        <v>-</v>
      </c>
      <c r="I19" s="264"/>
      <c r="J19" s="40" t="str">
        <f t="shared" si="5"/>
        <v>-</v>
      </c>
      <c r="K19" s="28"/>
      <c r="AA19" s="306"/>
      <c r="AB19" s="44" t="str">
        <f t="shared" si="6"/>
        <v/>
      </c>
      <c r="AC19" s="44" t="str">
        <f t="shared" si="7"/>
        <v/>
      </c>
    </row>
    <row r="20" spans="2:35" ht="23.15" customHeight="1" x14ac:dyDescent="0.35">
      <c r="B20" s="25"/>
      <c r="C20" s="248" t="s">
        <v>114</v>
      </c>
      <c r="D20" s="248"/>
      <c r="E20" s="248"/>
      <c r="F20" s="72"/>
      <c r="G20" s="72"/>
      <c r="H20" s="40" t="str">
        <f t="shared" si="4"/>
        <v>-</v>
      </c>
      <c r="I20" s="264"/>
      <c r="J20" s="40" t="str">
        <f t="shared" si="5"/>
        <v>-</v>
      </c>
      <c r="K20" s="28"/>
      <c r="AA20" s="306"/>
      <c r="AB20" s="44" t="str">
        <f t="shared" si="6"/>
        <v/>
      </c>
      <c r="AC20" s="44" t="str">
        <f t="shared" si="7"/>
        <v/>
      </c>
    </row>
    <row r="21" spans="2:35" ht="23.15" customHeight="1" x14ac:dyDescent="0.35">
      <c r="B21" s="25"/>
      <c r="C21" s="248" t="s">
        <v>118</v>
      </c>
      <c r="D21" s="248"/>
      <c r="E21" s="248"/>
      <c r="F21" s="72"/>
      <c r="G21" s="72"/>
      <c r="H21" s="40" t="str">
        <f t="shared" si="4"/>
        <v>-</v>
      </c>
      <c r="I21" s="264"/>
      <c r="J21" s="40" t="str">
        <f t="shared" si="5"/>
        <v>-</v>
      </c>
      <c r="K21" s="28"/>
      <c r="AA21" s="306"/>
      <c r="AB21" s="44" t="str">
        <f t="shared" si="6"/>
        <v/>
      </c>
      <c r="AC21" s="44" t="str">
        <f t="shared" si="7"/>
        <v/>
      </c>
    </row>
    <row r="22" spans="2:35" ht="23.15" customHeight="1" x14ac:dyDescent="0.35">
      <c r="B22" s="25"/>
      <c r="C22" s="248" t="s">
        <v>120</v>
      </c>
      <c r="D22" s="248"/>
      <c r="E22" s="248"/>
      <c r="F22" s="72"/>
      <c r="G22" s="72"/>
      <c r="H22" s="40" t="str">
        <f t="shared" si="4"/>
        <v>-</v>
      </c>
      <c r="I22" s="264"/>
      <c r="J22" s="40" t="str">
        <f t="shared" si="5"/>
        <v>-</v>
      </c>
      <c r="K22" s="28"/>
      <c r="AA22" s="306"/>
      <c r="AB22" s="44" t="str">
        <f t="shared" si="6"/>
        <v/>
      </c>
      <c r="AC22" s="44" t="str">
        <f t="shared" si="7"/>
        <v/>
      </c>
    </row>
    <row r="23" spans="2:35" ht="23.15" customHeight="1" x14ac:dyDescent="0.35">
      <c r="B23" s="25"/>
      <c r="C23" s="248" t="s">
        <v>122</v>
      </c>
      <c r="D23" s="248"/>
      <c r="E23" s="248"/>
      <c r="F23" s="72"/>
      <c r="G23" s="72"/>
      <c r="H23" s="40" t="str">
        <f t="shared" si="4"/>
        <v>-</v>
      </c>
      <c r="I23" s="264"/>
      <c r="J23" s="40" t="str">
        <f t="shared" si="5"/>
        <v>-</v>
      </c>
      <c r="K23" s="28"/>
      <c r="AA23" s="306"/>
      <c r="AB23" s="44" t="str">
        <f t="shared" si="6"/>
        <v/>
      </c>
      <c r="AC23" s="44" t="str">
        <f t="shared" si="7"/>
        <v/>
      </c>
    </row>
    <row r="24" spans="2:35" ht="23.15" customHeight="1" x14ac:dyDescent="0.35">
      <c r="B24" s="25"/>
      <c r="C24" s="248" t="s">
        <v>123</v>
      </c>
      <c r="D24" s="248"/>
      <c r="E24" s="248"/>
      <c r="F24" s="72"/>
      <c r="G24" s="72"/>
      <c r="H24" s="40" t="str">
        <f t="shared" si="4"/>
        <v>-</v>
      </c>
      <c r="I24" s="264"/>
      <c r="J24" s="40" t="str">
        <f t="shared" si="5"/>
        <v>-</v>
      </c>
      <c r="K24" s="28"/>
      <c r="AA24" s="306"/>
      <c r="AB24" s="44" t="str">
        <f t="shared" si="6"/>
        <v/>
      </c>
      <c r="AC24" s="44" t="str">
        <f t="shared" si="7"/>
        <v/>
      </c>
    </row>
    <row r="25" spans="2:35" ht="23.15" customHeight="1" x14ac:dyDescent="0.35">
      <c r="B25" s="25"/>
      <c r="C25" s="248" t="s">
        <v>125</v>
      </c>
      <c r="D25" s="248"/>
      <c r="E25" s="248"/>
      <c r="F25" s="72"/>
      <c r="G25" s="72"/>
      <c r="H25" s="40" t="str">
        <f t="shared" si="4"/>
        <v>-</v>
      </c>
      <c r="I25" s="264"/>
      <c r="J25" s="40" t="str">
        <f t="shared" si="5"/>
        <v>-</v>
      </c>
      <c r="K25" s="28"/>
      <c r="AA25" s="306"/>
      <c r="AB25" s="44" t="str">
        <f t="shared" si="6"/>
        <v/>
      </c>
      <c r="AC25" s="44" t="str">
        <f t="shared" si="7"/>
        <v/>
      </c>
    </row>
    <row r="26" spans="2:35" ht="23.15" customHeight="1" x14ac:dyDescent="0.35">
      <c r="B26" s="25"/>
      <c r="C26" s="248" t="s">
        <v>126</v>
      </c>
      <c r="D26" s="248"/>
      <c r="E26" s="248"/>
      <c r="F26" s="72"/>
      <c r="G26" s="72"/>
      <c r="H26" s="40" t="str">
        <f t="shared" si="4"/>
        <v>-</v>
      </c>
      <c r="I26" s="264"/>
      <c r="J26" s="40" t="str">
        <f t="shared" si="5"/>
        <v>-</v>
      </c>
      <c r="K26" s="28"/>
      <c r="AA26" s="306"/>
      <c r="AB26" s="44" t="str">
        <f t="shared" si="6"/>
        <v/>
      </c>
      <c r="AC26" s="44" t="str">
        <f t="shared" si="7"/>
        <v/>
      </c>
    </row>
    <row r="27" spans="2:35" ht="23.15" customHeight="1" x14ac:dyDescent="0.35">
      <c r="B27" s="25"/>
      <c r="C27" s="253" t="s">
        <v>128</v>
      </c>
      <c r="D27" s="253"/>
      <c r="E27" s="253"/>
      <c r="F27" s="72"/>
      <c r="G27" s="72"/>
      <c r="H27" s="40" t="str">
        <f t="shared" si="4"/>
        <v>-</v>
      </c>
      <c r="I27" s="319"/>
      <c r="J27" s="40" t="str">
        <f t="shared" si="5"/>
        <v>-</v>
      </c>
      <c r="K27" s="28"/>
      <c r="AA27" s="306"/>
      <c r="AB27" s="44" t="str">
        <f t="shared" si="6"/>
        <v/>
      </c>
      <c r="AC27" s="44" t="str">
        <f t="shared" si="7"/>
        <v/>
      </c>
    </row>
    <row r="28" spans="2:35" ht="23.15" customHeight="1" thickBot="1" x14ac:dyDescent="0.4">
      <c r="B28" s="25"/>
      <c r="C28" s="297"/>
      <c r="D28" s="298"/>
      <c r="E28" s="298"/>
      <c r="F28" s="298"/>
      <c r="G28" s="59" t="s">
        <v>35</v>
      </c>
      <c r="H28" s="48" t="str">
        <f>_xlfn.IFNA(LOOKUP(AB28,Y11:Y14,X11:X14),"-")</f>
        <v>-</v>
      </c>
      <c r="I28" s="76" t="s">
        <v>36</v>
      </c>
      <c r="J28" s="48" t="str">
        <f>_xlfn.IFNA(LOOKUP(AC28,Y11:Y14,X11:X14),"-")</f>
        <v>-</v>
      </c>
      <c r="K28" s="28"/>
      <c r="AA28" s="307"/>
      <c r="AB28" s="44" t="str">
        <f>IF(COUNT(AB12:AB27)=0,"",MAX(AB12:AB27))</f>
        <v/>
      </c>
      <c r="AC28" s="44" t="str">
        <f>IF(COUNT(AC12:AC27)=0,"",MAX(AC12:AC27))</f>
        <v/>
      </c>
    </row>
    <row r="29" spans="2:35" ht="23.15" customHeight="1" thickTop="1" x14ac:dyDescent="0.35">
      <c r="B29" s="25"/>
      <c r="C29" s="292" t="s">
        <v>130</v>
      </c>
      <c r="D29" s="293"/>
      <c r="E29" s="293"/>
      <c r="F29" s="294" t="s">
        <v>67</v>
      </c>
      <c r="G29" s="295" t="s">
        <v>68</v>
      </c>
      <c r="H29" s="296" t="s">
        <v>69</v>
      </c>
      <c r="I29" s="240" t="s">
        <v>71</v>
      </c>
      <c r="J29" s="240" t="s">
        <v>72</v>
      </c>
      <c r="K29" s="28"/>
      <c r="AB29" s="52"/>
      <c r="AC29" s="53"/>
    </row>
    <row r="30" spans="2:35" ht="23.15" customHeight="1" x14ac:dyDescent="0.35">
      <c r="B30" s="25"/>
      <c r="C30" s="292"/>
      <c r="D30" s="293"/>
      <c r="E30" s="293"/>
      <c r="F30" s="294"/>
      <c r="G30" s="295"/>
      <c r="H30" s="296"/>
      <c r="I30" s="241"/>
      <c r="J30" s="241"/>
      <c r="K30" s="28"/>
      <c r="AB30" s="55"/>
      <c r="AC30" s="56"/>
    </row>
    <row r="31" spans="2:35" ht="23.15" customHeight="1" x14ac:dyDescent="0.35">
      <c r="B31" s="25"/>
      <c r="C31" s="254" t="s">
        <v>133</v>
      </c>
      <c r="D31" s="254"/>
      <c r="E31" s="254"/>
      <c r="F31" s="72"/>
      <c r="G31" s="72"/>
      <c r="H31" s="40" t="str">
        <f>_xlfn.IFNA(VLOOKUP(G31,$AE$6:$AI$10,MATCH(F31,$AE$6:$AI$6,0),0),"-")</f>
        <v>-</v>
      </c>
      <c r="I31" s="263" t="str">
        <f>I6</f>
        <v>-</v>
      </c>
      <c r="J31" s="40" t="str">
        <f>_xlfn.IFNA(VLOOKUP($I$6,$AE$13:$AI$17,MATCH(H31,$AE$13:$AI$13,0),0),"-")</f>
        <v>-</v>
      </c>
      <c r="K31" s="25"/>
      <c r="AA31" s="305" t="s">
        <v>42</v>
      </c>
      <c r="AB31" s="44" t="str">
        <f>_xlfn.IFNA(LOOKUP(H31,$X$6:$X$9,$Y$6:$Y$9),"")</f>
        <v/>
      </c>
      <c r="AC31" s="44" t="str">
        <f>_xlfn.IFNA(LOOKUP(J31,$X$6:$X$9,$Y$6:$Y$9),"")</f>
        <v/>
      </c>
    </row>
    <row r="32" spans="2:35" ht="23.15" customHeight="1" x14ac:dyDescent="0.35">
      <c r="B32" s="25"/>
      <c r="C32" s="291" t="s">
        <v>87</v>
      </c>
      <c r="D32" s="291"/>
      <c r="E32" s="291"/>
      <c r="F32" s="72"/>
      <c r="G32" s="72"/>
      <c r="H32" s="40" t="str">
        <f>_xlfn.IFNA(VLOOKUP(G32,$AE$6:$AI$10,MATCH(F32,$AE$6:$AI$6,0),0),"-")</f>
        <v>-</v>
      </c>
      <c r="I32" s="319"/>
      <c r="J32" s="40" t="str">
        <f>_xlfn.IFNA(VLOOKUP($I$6,$AE$13:$AI$17,MATCH(H32,$AE$13:$AI$13,0),0),"-")</f>
        <v>-</v>
      </c>
      <c r="K32" s="25"/>
      <c r="AA32" s="306"/>
      <c r="AB32" s="44" t="str">
        <f>_xlfn.IFNA(LOOKUP(H32,$X$6:$X$9,$Y$6:$Y$9),"")</f>
        <v/>
      </c>
      <c r="AC32" s="44" t="str">
        <f>_xlfn.IFNA(LOOKUP(J32,$X$6:$X$9,$Y$6:$Y$9),"")</f>
        <v/>
      </c>
    </row>
    <row r="33" spans="2:29" ht="23.15" customHeight="1" thickBot="1" x14ac:dyDescent="0.4">
      <c r="B33" s="25"/>
      <c r="C33" s="285"/>
      <c r="D33" s="286"/>
      <c r="E33" s="286"/>
      <c r="F33" s="286"/>
      <c r="G33" s="63" t="s">
        <v>35</v>
      </c>
      <c r="H33" s="48" t="str">
        <f>_xlfn.IFNA(LOOKUP(AB33,Y11:Y14,X11:X14),"-")</f>
        <v>-</v>
      </c>
      <c r="I33" s="77" t="s">
        <v>36</v>
      </c>
      <c r="J33" s="48" t="str">
        <f>_xlfn.IFNA(LOOKUP(AC33,Y11:Y14,X11:X14),"-")</f>
        <v>-</v>
      </c>
      <c r="K33" s="28"/>
      <c r="AA33" s="307"/>
      <c r="AB33" s="44" t="str">
        <f>IF(COUNT(AB31:AB32)=0,"",MAX(AB31:AB32))</f>
        <v/>
      </c>
      <c r="AC33" s="44" t="str">
        <f>IF(COUNT(AC31:AC32)=0,"",MAX(AC31:AC32))</f>
        <v/>
      </c>
    </row>
    <row r="34" spans="2:29" ht="29.5" customHeight="1" thickTop="1" x14ac:dyDescent="0.35">
      <c r="B34" s="25"/>
      <c r="C34" s="283" t="s">
        <v>136</v>
      </c>
      <c r="D34" s="284"/>
      <c r="E34" s="284"/>
      <c r="F34" s="78"/>
      <c r="G34" s="79" t="s">
        <v>35</v>
      </c>
      <c r="H34" s="66" t="str">
        <f>_xlfn.IFNA(LOOKUP(AB34,Y11:Y14,X11:X14),"-")</f>
        <v>-</v>
      </c>
      <c r="I34" s="65" t="s">
        <v>36</v>
      </c>
      <c r="J34" s="66" t="str">
        <f>_xlfn.IFNA(LOOKUP(AC34,Y11:Y14,X11:X14),"-")</f>
        <v>-</v>
      </c>
      <c r="K34" s="25"/>
      <c r="AA34" s="67" t="s">
        <v>137</v>
      </c>
      <c r="AB34" s="44" t="str">
        <f>IF(COUNT(AB9,AB28,AB33)=0,"",MAX(AB9,AB28,AB33))</f>
        <v/>
      </c>
      <c r="AC34" s="44" t="str">
        <f>IF(COUNT(AC9,AC28,AC33)=0,"",MAX(AC9,AC28,AC33))</f>
        <v/>
      </c>
    </row>
    <row r="35" spans="2:29" ht="15" customHeight="1" x14ac:dyDescent="0.35">
      <c r="B35" s="68"/>
      <c r="C35" s="69"/>
      <c r="D35" s="69"/>
      <c r="E35" s="69"/>
      <c r="F35" s="70"/>
      <c r="G35" s="69"/>
      <c r="H35" s="69"/>
      <c r="I35" s="69"/>
      <c r="J35" s="69"/>
      <c r="K35" s="71"/>
    </row>
  </sheetData>
  <sheetProtection algorithmName="SHA-512" hashValue="yeKOZG0c2XFm1Tq0E3w1rGvbgoMY3UjvslROELw0pcxk5veDRj4WbYyTFf41dufN28jURjgpjIundFOmTLfx3Q==" saltValue="YJg/MU3sNmdFv/hOGAee7Q==" spinCount="100000" sheet="1" objects="1" scenarios="1" selectLockedCells="1"/>
  <mergeCells count="62">
    <mergeCell ref="C5:E5"/>
    <mergeCell ref="X5:Y5"/>
    <mergeCell ref="S3:T4"/>
    <mergeCell ref="C3:E4"/>
    <mergeCell ref="F3:H4"/>
    <mergeCell ref="M3:N4"/>
    <mergeCell ref="P3:Q4"/>
    <mergeCell ref="X3:AI3"/>
    <mergeCell ref="C6:E6"/>
    <mergeCell ref="I6:I8"/>
    <mergeCell ref="M6:V6"/>
    <mergeCell ref="AA6:AA9"/>
    <mergeCell ref="C7:E7"/>
    <mergeCell ref="N7:U7"/>
    <mergeCell ref="C8:E8"/>
    <mergeCell ref="O8:P8"/>
    <mergeCell ref="R8:U8"/>
    <mergeCell ref="C9:F9"/>
    <mergeCell ref="O9:P9"/>
    <mergeCell ref="R9:U9"/>
    <mergeCell ref="C10:E11"/>
    <mergeCell ref="F10:F11"/>
    <mergeCell ref="G10:G11"/>
    <mergeCell ref="H10:H11"/>
    <mergeCell ref="I10:I11"/>
    <mergeCell ref="J10:J11"/>
    <mergeCell ref="O10:P10"/>
    <mergeCell ref="R10:U10"/>
    <mergeCell ref="AA12:AA28"/>
    <mergeCell ref="C13:E13"/>
    <mergeCell ref="C14:E14"/>
    <mergeCell ref="C15:E15"/>
    <mergeCell ref="C16:E16"/>
    <mergeCell ref="C22:E22"/>
    <mergeCell ref="O11:P11"/>
    <mergeCell ref="R11:U11"/>
    <mergeCell ref="C12:E12"/>
    <mergeCell ref="I12:I27"/>
    <mergeCell ref="M12:V12"/>
    <mergeCell ref="C17:E17"/>
    <mergeCell ref="C18:E18"/>
    <mergeCell ref="C19:E19"/>
    <mergeCell ref="C20:E20"/>
    <mergeCell ref="C21:E21"/>
    <mergeCell ref="I29:I30"/>
    <mergeCell ref="J29:J30"/>
    <mergeCell ref="C23:E23"/>
    <mergeCell ref="C24:E24"/>
    <mergeCell ref="C25:E25"/>
    <mergeCell ref="C26:E26"/>
    <mergeCell ref="C27:E27"/>
    <mergeCell ref="C28:F28"/>
    <mergeCell ref="C29:E30"/>
    <mergeCell ref="F29:F30"/>
    <mergeCell ref="G29:G30"/>
    <mergeCell ref="H29:H30"/>
    <mergeCell ref="C34:E34"/>
    <mergeCell ref="C31:E31"/>
    <mergeCell ref="I31:I32"/>
    <mergeCell ref="AA31:AA33"/>
    <mergeCell ref="C32:E32"/>
    <mergeCell ref="C33:F33"/>
  </mergeCells>
  <conditionalFormatting sqref="H6:H9 H12:H28 H31:H34">
    <cfRule type="cellIs" dxfId="39" priority="5" operator="equal">
      <formula>"High"</formula>
    </cfRule>
    <cfRule type="cellIs" dxfId="38" priority="6" operator="equal">
      <formula>"Medium"</formula>
    </cfRule>
    <cfRule type="cellIs" dxfId="37" priority="7" operator="equal">
      <formula>"Low"</formula>
    </cfRule>
    <cfRule type="cellIs" dxfId="36" priority="8" operator="equal">
      <formula>"Insignificant"</formula>
    </cfRule>
  </conditionalFormatting>
  <conditionalFormatting sqref="J6:J9 J12:J28 J31:J34">
    <cfRule type="cellIs" dxfId="35" priority="1" operator="equal">
      <formula>"High"</formula>
    </cfRule>
    <cfRule type="cellIs" dxfId="34" priority="2" operator="equal">
      <formula>"Medium"</formula>
    </cfRule>
    <cfRule type="cellIs" dxfId="33" priority="3" operator="equal">
      <formula>"Low"</formula>
    </cfRule>
    <cfRule type="cellIs" dxfId="32" priority="4" operator="equal">
      <formula>"Insignificant"</formula>
    </cfRule>
  </conditionalFormatting>
  <dataValidations count="4">
    <dataValidation type="custom" showInputMessage="1" showErrorMessage="1" errorTitle="Too Many Zones" error="Choose only ONE zone. Remove the X from the other zone(s)." sqref="O8:P8" xr:uid="{740A0154-61D7-4B1E-97FB-5E6CADAF09DE}">
      <formula1>OR(O9&gt;0,O10&gt;0,O11&gt;0)=FALSE</formula1>
    </dataValidation>
    <dataValidation type="custom" showInputMessage="1" showErrorMessage="1" errorTitle="Too Many Zones" error="Choose only ONE zone. Remove the X from the other zone(s)." sqref="O9:P9" xr:uid="{00F5533F-6561-49A3-8098-360B95FBAB53}">
      <formula1>OR(O8&gt;0,O10&gt;0,O11&gt;0)=FALSE</formula1>
    </dataValidation>
    <dataValidation type="custom" showInputMessage="1" showErrorMessage="1" errorTitle="Too Many Zones" error="Choose only ONE zone. Remove the X from the other zone(s)." sqref="O10:P10" xr:uid="{FABF69F2-3E6F-46AD-B405-0ADD14DBFE90}">
      <formula1>OR(O8&gt;0,O9&gt;0,O11&gt;0)=FALSE</formula1>
    </dataValidation>
    <dataValidation type="custom" showInputMessage="1" showErrorMessage="1" errorTitle="Too Many Zones" error="Choose only ONE zone. Remove the X from the other zone(s)." sqref="O11:P11" xr:uid="{AF11849F-D237-4238-A17F-1E991C9E6EC7}">
      <formula1>OR(O8&gt;0,O9&gt;0,O10&gt;0)=FALSE</formula1>
    </dataValidation>
  </dataValidations>
  <hyperlinks>
    <hyperlink ref="M3:N4" location="DASH!A1" display="DASHBOARD" xr:uid="{BDFB04CB-BAA5-44A8-B091-0105258BC43F}"/>
    <hyperlink ref="P3:Q4" location="GPS!A1" display="GPS" xr:uid="{39CA3E04-0F27-4933-B846-7720C12C9B7F}"/>
    <hyperlink ref="S3:T4" location="Comments!E4" display="COMMENT" xr:uid="{D4B66CC3-9881-487E-AB30-C91BD60CFDAC}"/>
  </hyperlink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5A8063C-9DBD-4DF0-AF48-306A6C944169}">
          <x14:formula1>
            <xm:f>Engine!$E$5:$E$8</xm:f>
          </x14:formula1>
          <xm:sqref>F6:F8 F12:F27 F31:F32</xm:sqref>
        </x14:dataValidation>
        <x14:dataValidation type="list" allowBlank="1" showInputMessage="1" showErrorMessage="1" xr:uid="{AF4D0530-64D4-4028-932D-BBD0B9390D59}">
          <x14:formula1>
            <xm:f>Engine!$F$5:$F$8</xm:f>
          </x14:formula1>
          <xm:sqref>G6:G8 G12:G27 G31:G32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CB051-6575-4626-AB68-D499D1AABA14}">
  <sheetPr codeName="Sheet7">
    <tabColor rgb="FF002060"/>
  </sheetPr>
  <dimension ref="B1:AI35"/>
  <sheetViews>
    <sheetView workbookViewId="0">
      <selection activeCell="F6" sqref="F6"/>
    </sheetView>
  </sheetViews>
  <sheetFormatPr defaultColWidth="8.7265625" defaultRowHeight="13.5" customHeight="1" x14ac:dyDescent="0.35"/>
  <cols>
    <col min="1" max="1" width="1.453125" style="15" customWidth="1"/>
    <col min="2" max="2" width="2.7265625" style="15" customWidth="1"/>
    <col min="3" max="5" width="10.26953125" style="15" customWidth="1"/>
    <col min="6" max="6" width="13.1796875" style="16" customWidth="1"/>
    <col min="7" max="7" width="13.1796875" style="15" customWidth="1"/>
    <col min="8" max="8" width="13.81640625" style="15" customWidth="1"/>
    <col min="9" max="9" width="10.54296875" style="15" customWidth="1"/>
    <col min="10" max="10" width="13.81640625" style="15" customWidth="1"/>
    <col min="11" max="11" width="2.7265625" style="15" customWidth="1"/>
    <col min="12" max="12" width="1.453125" style="15" customWidth="1"/>
    <col min="13" max="13" width="2.7265625" style="15" customWidth="1"/>
    <col min="14" max="14" width="15.453125" style="15" customWidth="1"/>
    <col min="15" max="15" width="1.453125" style="15" customWidth="1"/>
    <col min="16" max="17" width="9" style="15" customWidth="1"/>
    <col min="18" max="18" width="1.453125" style="15" customWidth="1"/>
    <col min="19" max="20" width="9" style="15" customWidth="1"/>
    <col min="21" max="21" width="12.7265625" style="15" customWidth="1"/>
    <col min="22" max="22" width="2.7265625" style="15" customWidth="1"/>
    <col min="23" max="23" width="8.7265625" style="15"/>
    <col min="24" max="24" width="12" style="15" hidden="1" customWidth="1"/>
    <col min="25" max="25" width="8.7265625" style="16" hidden="1" customWidth="1"/>
    <col min="26" max="26" width="3" style="16" hidden="1" customWidth="1"/>
    <col min="27" max="27" width="3.81640625" style="16" hidden="1" customWidth="1"/>
    <col min="28" max="29" width="8.1796875" style="16" hidden="1" customWidth="1"/>
    <col min="30" max="30" width="3.81640625" style="15" hidden="1" customWidth="1"/>
    <col min="31" max="31" width="11.7265625" style="16" hidden="1" customWidth="1"/>
    <col min="32" max="32" width="10.453125" style="15" hidden="1" customWidth="1"/>
    <col min="33" max="35" width="11.54296875" style="15" hidden="1" customWidth="1"/>
    <col min="36" max="16384" width="8.7265625" style="15"/>
  </cols>
  <sheetData>
    <row r="1" spans="2:35" ht="7.5" customHeight="1" x14ac:dyDescent="0.35"/>
    <row r="2" spans="2:35" ht="15" customHeight="1" x14ac:dyDescent="0.35">
      <c r="B2" s="17"/>
      <c r="C2" s="18"/>
      <c r="D2" s="18"/>
      <c r="E2" s="18"/>
      <c r="F2" s="19"/>
      <c r="G2" s="18"/>
      <c r="H2" s="18"/>
      <c r="I2" s="18"/>
      <c r="J2" s="18"/>
      <c r="K2" s="20"/>
    </row>
    <row r="3" spans="2:35" ht="13.5" customHeight="1" x14ac:dyDescent="0.35">
      <c r="B3" s="21"/>
      <c r="C3" s="242" t="s">
        <v>150</v>
      </c>
      <c r="D3" s="243"/>
      <c r="E3" s="243"/>
      <c r="F3" s="246" t="str">
        <f>IF(DASH!D5="","-",DASH!D5)</f>
        <v>-</v>
      </c>
      <c r="G3" s="246"/>
      <c r="H3" s="246"/>
      <c r="I3" s="22"/>
      <c r="J3" s="23"/>
      <c r="K3" s="24"/>
      <c r="M3" s="287" t="s">
        <v>62</v>
      </c>
      <c r="N3" s="288"/>
      <c r="P3" s="255" t="s">
        <v>1</v>
      </c>
      <c r="Q3" s="256"/>
      <c r="S3" s="299" t="s">
        <v>63</v>
      </c>
      <c r="T3" s="300"/>
      <c r="X3" s="237" t="s">
        <v>65</v>
      </c>
      <c r="Y3" s="238"/>
      <c r="Z3" s="238"/>
      <c r="AA3" s="238"/>
      <c r="AB3" s="238"/>
      <c r="AC3" s="238"/>
      <c r="AD3" s="238"/>
      <c r="AE3" s="238"/>
      <c r="AF3" s="238"/>
      <c r="AG3" s="238"/>
      <c r="AH3" s="238"/>
      <c r="AI3" s="239"/>
    </row>
    <row r="4" spans="2:35" ht="13.5" customHeight="1" x14ac:dyDescent="0.35">
      <c r="B4" s="25"/>
      <c r="C4" s="244"/>
      <c r="D4" s="245"/>
      <c r="E4" s="245"/>
      <c r="F4" s="247"/>
      <c r="G4" s="247"/>
      <c r="H4" s="247"/>
      <c r="I4" s="26"/>
      <c r="J4" s="27"/>
      <c r="K4" s="28"/>
      <c r="M4" s="289"/>
      <c r="N4" s="290"/>
      <c r="P4" s="257"/>
      <c r="Q4" s="258"/>
      <c r="S4" s="301"/>
      <c r="T4" s="302"/>
    </row>
    <row r="5" spans="2:35" ht="38.5" customHeight="1" x14ac:dyDescent="0.35">
      <c r="B5" s="25"/>
      <c r="C5" s="266" t="s">
        <v>66</v>
      </c>
      <c r="D5" s="267"/>
      <c r="E5" s="267"/>
      <c r="F5" s="29" t="s">
        <v>67</v>
      </c>
      <c r="G5" s="30" t="s">
        <v>68</v>
      </c>
      <c r="H5" s="31" t="s">
        <v>69</v>
      </c>
      <c r="I5" s="32" t="s">
        <v>71</v>
      </c>
      <c r="J5" s="32" t="s">
        <v>72</v>
      </c>
      <c r="K5" s="28"/>
      <c r="X5" s="303" t="s">
        <v>73</v>
      </c>
      <c r="Y5" s="304"/>
      <c r="Z5" s="33"/>
      <c r="AA5" s="34"/>
      <c r="AB5" s="35" t="s">
        <v>35</v>
      </c>
      <c r="AC5" s="35" t="s">
        <v>36</v>
      </c>
      <c r="AE5" s="36" t="s">
        <v>74</v>
      </c>
      <c r="AF5" s="37"/>
      <c r="AG5" s="37"/>
      <c r="AH5" s="37"/>
      <c r="AI5" s="38"/>
    </row>
    <row r="6" spans="2:35" ht="23.15" customHeight="1" x14ac:dyDescent="0.35">
      <c r="B6" s="25"/>
      <c r="C6" s="274" t="s">
        <v>75</v>
      </c>
      <c r="D6" s="274"/>
      <c r="E6" s="274"/>
      <c r="F6" s="3"/>
      <c r="G6" s="3"/>
      <c r="H6" s="39" t="str">
        <f>_xlfn.IFNA(VLOOKUP(G6,$AE$6:$AI$10,MATCH(F6,$AE$6:$AI$6,0),0),"-")</f>
        <v>-</v>
      </c>
      <c r="I6" s="318" t="str">
        <f>_xlfn.IFNA(LOOKUP("X",O8:P11,Q8:Q11),"-")</f>
        <v>-</v>
      </c>
      <c r="J6" s="40" t="str">
        <f>_xlfn.IFNA(VLOOKUP($I$6,$AE$13:$AI$17,MATCH(H6,$AE$13:$AI$13,0),0),"-")</f>
        <v>-</v>
      </c>
      <c r="K6" s="28"/>
      <c r="M6" s="315"/>
      <c r="N6" s="316"/>
      <c r="O6" s="316"/>
      <c r="P6" s="316"/>
      <c r="Q6" s="316"/>
      <c r="R6" s="316"/>
      <c r="S6" s="316"/>
      <c r="T6" s="316"/>
      <c r="U6" s="316"/>
      <c r="V6" s="317"/>
      <c r="X6" s="41" t="s">
        <v>77</v>
      </c>
      <c r="Y6" s="42">
        <v>3</v>
      </c>
      <c r="Z6" s="43"/>
      <c r="AA6" s="305" t="s">
        <v>38</v>
      </c>
      <c r="AB6" s="44" t="str">
        <f>_xlfn.IFNA(LOOKUP(H6,$X$6:$X$9,$Y$6:$Y$9),"")</f>
        <v/>
      </c>
      <c r="AC6" s="44" t="str">
        <f>_xlfn.IFNA(LOOKUP(J6,$X$6:$X$9,$Y$6:$Y$9),"")</f>
        <v/>
      </c>
      <c r="AE6" s="45"/>
      <c r="AF6" s="42" t="s">
        <v>78</v>
      </c>
      <c r="AG6" s="42" t="s">
        <v>79</v>
      </c>
      <c r="AH6" s="42" t="s">
        <v>80</v>
      </c>
      <c r="AI6" s="42" t="s">
        <v>81</v>
      </c>
    </row>
    <row r="7" spans="2:35" ht="23.15" customHeight="1" x14ac:dyDescent="0.35">
      <c r="B7" s="25"/>
      <c r="C7" s="274" t="s">
        <v>82</v>
      </c>
      <c r="D7" s="274"/>
      <c r="E7" s="274"/>
      <c r="F7" s="4"/>
      <c r="G7" s="4"/>
      <c r="H7" s="39" t="str">
        <f t="shared" ref="H7:H8" si="0">_xlfn.IFNA(VLOOKUP(G7,$AE$6:$AI$10,MATCH(F7,$AE$6:$AI$6,0),0),"-")</f>
        <v>-</v>
      </c>
      <c r="I7" s="264"/>
      <c r="J7" s="40" t="str">
        <f t="shared" ref="J7:J8" si="1">_xlfn.IFNA(VLOOKUP($I$6,$AE$13:$AI$17,MATCH(H7,$AE$13:$AI$13,0),0),"-")</f>
        <v>-</v>
      </c>
      <c r="K7" s="28"/>
      <c r="M7" s="25"/>
      <c r="N7" s="310" t="s">
        <v>139</v>
      </c>
      <c r="O7" s="311"/>
      <c r="P7" s="311"/>
      <c r="Q7" s="311"/>
      <c r="R7" s="311"/>
      <c r="S7" s="311"/>
      <c r="T7" s="311"/>
      <c r="U7" s="312"/>
      <c r="V7" s="28"/>
      <c r="X7" s="41" t="s">
        <v>84</v>
      </c>
      <c r="Y7" s="42">
        <v>0</v>
      </c>
      <c r="Z7" s="43"/>
      <c r="AA7" s="306"/>
      <c r="AB7" s="44" t="str">
        <f t="shared" ref="AB7:AB8" si="2">_xlfn.IFNA(LOOKUP(H7,$X$6:$X$9,$Y$6:$Y$9),"")</f>
        <v/>
      </c>
      <c r="AC7" s="44" t="str">
        <f t="shared" ref="AC7:AC8" si="3">_xlfn.IFNA(LOOKUP(J7,$X$6:$X$9,$Y$6:$Y$9),"")</f>
        <v/>
      </c>
      <c r="AE7" s="42" t="s">
        <v>85</v>
      </c>
      <c r="AF7" s="42" t="s">
        <v>77</v>
      </c>
      <c r="AG7" s="42" t="s">
        <v>77</v>
      </c>
      <c r="AH7" s="42" t="s">
        <v>86</v>
      </c>
      <c r="AI7" s="42" t="s">
        <v>86</v>
      </c>
    </row>
    <row r="8" spans="2:35" ht="23.15" customHeight="1" x14ac:dyDescent="0.35">
      <c r="B8" s="25"/>
      <c r="C8" s="275" t="s">
        <v>128</v>
      </c>
      <c r="D8" s="275"/>
      <c r="E8" s="275"/>
      <c r="F8" s="4"/>
      <c r="G8" s="4"/>
      <c r="H8" s="39" t="str">
        <f t="shared" si="0"/>
        <v>-</v>
      </c>
      <c r="I8" s="264"/>
      <c r="J8" s="40" t="str">
        <f t="shared" si="1"/>
        <v>-</v>
      </c>
      <c r="K8" s="28"/>
      <c r="M8" s="25"/>
      <c r="N8" s="73" t="s">
        <v>140</v>
      </c>
      <c r="O8" s="313"/>
      <c r="P8" s="314"/>
      <c r="Q8" s="74" t="s">
        <v>104</v>
      </c>
      <c r="R8" s="308" t="s">
        <v>141</v>
      </c>
      <c r="S8" s="308"/>
      <c r="T8" s="308"/>
      <c r="U8" s="309"/>
      <c r="V8" s="28"/>
      <c r="X8" s="41" t="s">
        <v>89</v>
      </c>
      <c r="Y8" s="42">
        <v>1</v>
      </c>
      <c r="Z8" s="43"/>
      <c r="AA8" s="306"/>
      <c r="AB8" s="44" t="str">
        <f t="shared" si="2"/>
        <v/>
      </c>
      <c r="AC8" s="44" t="str">
        <f t="shared" si="3"/>
        <v/>
      </c>
      <c r="AE8" s="42" t="s">
        <v>90</v>
      </c>
      <c r="AF8" s="42" t="s">
        <v>77</v>
      </c>
      <c r="AG8" s="42" t="s">
        <v>86</v>
      </c>
      <c r="AH8" s="42" t="s">
        <v>86</v>
      </c>
      <c r="AI8" s="42" t="s">
        <v>86</v>
      </c>
    </row>
    <row r="9" spans="2:35" ht="23.15" customHeight="1" thickBot="1" x14ac:dyDescent="0.4">
      <c r="B9" s="25"/>
      <c r="C9" s="259"/>
      <c r="D9" s="260"/>
      <c r="E9" s="260"/>
      <c r="F9" s="260"/>
      <c r="G9" s="47" t="s">
        <v>35</v>
      </c>
      <c r="H9" s="48" t="str">
        <f>_xlfn.IFNA(LOOKUP(AB9,Y11:Y14,X11:X14),"-")</f>
        <v>-</v>
      </c>
      <c r="I9" s="75" t="s">
        <v>36</v>
      </c>
      <c r="J9" s="48" t="str">
        <f>_xlfn.IFNA(LOOKUP(AC9,Y11:Y14,X11:X14),"-")</f>
        <v>-</v>
      </c>
      <c r="K9" s="28"/>
      <c r="M9" s="25"/>
      <c r="N9" s="73" t="s">
        <v>142</v>
      </c>
      <c r="O9" s="313"/>
      <c r="P9" s="314"/>
      <c r="Q9" s="74" t="s">
        <v>106</v>
      </c>
      <c r="R9" s="308" t="s">
        <v>143</v>
      </c>
      <c r="S9" s="308"/>
      <c r="T9" s="308"/>
      <c r="U9" s="309"/>
      <c r="V9" s="28"/>
      <c r="X9" s="49" t="s">
        <v>86</v>
      </c>
      <c r="Y9" s="42">
        <v>2</v>
      </c>
      <c r="Z9" s="43"/>
      <c r="AA9" s="307"/>
      <c r="AB9" s="44" t="str">
        <f>IF(COUNT(AB6:AB8)=0,"",MAX(AB6:AB8))</f>
        <v/>
      </c>
      <c r="AC9" s="44" t="str">
        <f>IF(COUNT(AC6:AC8)=0,"",MAX(AC6:AC8))</f>
        <v/>
      </c>
      <c r="AE9" s="42" t="s">
        <v>92</v>
      </c>
      <c r="AF9" s="42" t="s">
        <v>86</v>
      </c>
      <c r="AG9" s="42" t="s">
        <v>86</v>
      </c>
      <c r="AH9" s="42" t="s">
        <v>86</v>
      </c>
      <c r="AI9" s="42" t="s">
        <v>89</v>
      </c>
    </row>
    <row r="10" spans="2:35" ht="23.15" customHeight="1" thickTop="1" x14ac:dyDescent="0.35">
      <c r="B10" s="25"/>
      <c r="C10" s="268" t="s">
        <v>93</v>
      </c>
      <c r="D10" s="269"/>
      <c r="E10" s="269"/>
      <c r="F10" s="272" t="s">
        <v>67</v>
      </c>
      <c r="G10" s="261" t="s">
        <v>68</v>
      </c>
      <c r="H10" s="251" t="s">
        <v>69</v>
      </c>
      <c r="I10" s="249" t="s">
        <v>71</v>
      </c>
      <c r="J10" s="249" t="s">
        <v>72</v>
      </c>
      <c r="K10" s="28"/>
      <c r="M10" s="25"/>
      <c r="N10" s="73" t="s">
        <v>144</v>
      </c>
      <c r="O10" s="313"/>
      <c r="P10" s="314"/>
      <c r="Q10" s="74" t="s">
        <v>108</v>
      </c>
      <c r="R10" s="308" t="s">
        <v>145</v>
      </c>
      <c r="S10" s="308"/>
      <c r="T10" s="308"/>
      <c r="U10" s="309"/>
      <c r="V10" s="28"/>
      <c r="X10" s="50"/>
      <c r="Y10" s="51"/>
      <c r="AB10" s="52"/>
      <c r="AC10" s="53"/>
      <c r="AE10" s="42" t="s">
        <v>95</v>
      </c>
      <c r="AF10" s="42" t="s">
        <v>86</v>
      </c>
      <c r="AG10" s="42" t="s">
        <v>86</v>
      </c>
      <c r="AH10" s="42" t="s">
        <v>89</v>
      </c>
      <c r="AI10" s="42" t="s">
        <v>84</v>
      </c>
    </row>
    <row r="11" spans="2:35" ht="23.15" customHeight="1" x14ac:dyDescent="0.35">
      <c r="B11" s="25"/>
      <c r="C11" s="270"/>
      <c r="D11" s="271"/>
      <c r="E11" s="271"/>
      <c r="F11" s="273"/>
      <c r="G11" s="262"/>
      <c r="H11" s="252"/>
      <c r="I11" s="250"/>
      <c r="J11" s="250"/>
      <c r="K11" s="28"/>
      <c r="M11" s="25"/>
      <c r="N11" s="73" t="s">
        <v>146</v>
      </c>
      <c r="O11" s="313"/>
      <c r="P11" s="314"/>
      <c r="Q11" s="74" t="s">
        <v>110</v>
      </c>
      <c r="R11" s="308" t="s">
        <v>147</v>
      </c>
      <c r="S11" s="308"/>
      <c r="T11" s="308"/>
      <c r="U11" s="309"/>
      <c r="V11" s="28"/>
      <c r="X11" s="41" t="s">
        <v>84</v>
      </c>
      <c r="Y11" s="42">
        <v>0</v>
      </c>
      <c r="Z11" s="43"/>
      <c r="AB11" s="55"/>
      <c r="AC11" s="56"/>
      <c r="AE11" s="15"/>
    </row>
    <row r="12" spans="2:35" ht="23.15" customHeight="1" x14ac:dyDescent="0.35">
      <c r="B12" s="21"/>
      <c r="C12" s="248" t="s">
        <v>100</v>
      </c>
      <c r="D12" s="248"/>
      <c r="E12" s="248"/>
      <c r="F12" s="72"/>
      <c r="G12" s="72"/>
      <c r="H12" s="40" t="str">
        <f>_xlfn.IFNA(VLOOKUP(G12,$AE$6:$AI$10,MATCH(F12,$AE$6:$AI$6,0),0),"-")</f>
        <v>-</v>
      </c>
      <c r="I12" s="263" t="str">
        <f>I6</f>
        <v>-</v>
      </c>
      <c r="J12" s="40" t="str">
        <f>_xlfn.IFNA(VLOOKUP($I$6,$AE$13:$AI$17,MATCH(H12,$AE$13:$AI$13,0),0),"-")</f>
        <v>-</v>
      </c>
      <c r="K12" s="24"/>
      <c r="M12" s="320"/>
      <c r="N12" s="321"/>
      <c r="O12" s="321"/>
      <c r="P12" s="321"/>
      <c r="Q12" s="321"/>
      <c r="R12" s="321"/>
      <c r="S12" s="321"/>
      <c r="T12" s="321"/>
      <c r="U12" s="321"/>
      <c r="V12" s="322"/>
      <c r="X12" s="41" t="s">
        <v>89</v>
      </c>
      <c r="Y12" s="42">
        <v>1</v>
      </c>
      <c r="Z12" s="43"/>
      <c r="AA12" s="305" t="s">
        <v>40</v>
      </c>
      <c r="AB12" s="44" t="str">
        <f>_xlfn.IFNA(LOOKUP(H12,$X$6:$X$9,$Y$6:$Y$9),"")</f>
        <v/>
      </c>
      <c r="AC12" s="44" t="str">
        <f>_xlfn.IFNA(LOOKUP(J12,$X$6:$X$9,$Y$6:$Y$9),"")</f>
        <v/>
      </c>
      <c r="AE12" s="36" t="s">
        <v>101</v>
      </c>
      <c r="AF12" s="37"/>
      <c r="AG12" s="37"/>
      <c r="AH12" s="37"/>
      <c r="AI12" s="38"/>
    </row>
    <row r="13" spans="2:35" ht="23.15" customHeight="1" x14ac:dyDescent="0.35">
      <c r="B13" s="25"/>
      <c r="C13" s="248" t="s">
        <v>102</v>
      </c>
      <c r="D13" s="248"/>
      <c r="E13" s="248"/>
      <c r="F13" s="72"/>
      <c r="G13" s="72"/>
      <c r="H13" s="40" t="str">
        <f t="shared" ref="H13:H27" si="4">_xlfn.IFNA(VLOOKUP(G13,$AE$6:$AI$10,MATCH(F13,$AE$6:$AI$6,0),0),"-")</f>
        <v>-</v>
      </c>
      <c r="I13" s="264"/>
      <c r="J13" s="40" t="str">
        <f t="shared" ref="J13:J27" si="5">_xlfn.IFNA(VLOOKUP($I$6,$AE$13:$AI$17,MATCH(H13,$AE$13:$AI$13,0),0),"-")</f>
        <v>-</v>
      </c>
      <c r="K13" s="28"/>
      <c r="X13" s="41" t="s">
        <v>86</v>
      </c>
      <c r="Y13" s="42">
        <v>2</v>
      </c>
      <c r="Z13" s="43"/>
      <c r="AA13" s="306"/>
      <c r="AB13" s="44" t="str">
        <f t="shared" ref="AB13:AB27" si="6">_xlfn.IFNA(LOOKUP(H13,$X$6:$X$9,$Y$6:$Y$9),"")</f>
        <v/>
      </c>
      <c r="AC13" s="44" t="str">
        <f t="shared" ref="AC13:AC27" si="7">_xlfn.IFNA(LOOKUP(J13,$X$6:$X$9,$Y$6:$Y$9),"")</f>
        <v/>
      </c>
      <c r="AE13" s="45"/>
      <c r="AF13" s="42" t="s">
        <v>77</v>
      </c>
      <c r="AG13" s="42" t="s">
        <v>86</v>
      </c>
      <c r="AH13" s="42" t="s">
        <v>89</v>
      </c>
      <c r="AI13" s="42" t="s">
        <v>84</v>
      </c>
    </row>
    <row r="14" spans="2:35" ht="23.15" customHeight="1" x14ac:dyDescent="0.35">
      <c r="B14" s="25"/>
      <c r="C14" s="248" t="s">
        <v>103</v>
      </c>
      <c r="D14" s="248"/>
      <c r="E14" s="248"/>
      <c r="F14" s="72"/>
      <c r="G14" s="72"/>
      <c r="H14" s="40" t="str">
        <f t="shared" si="4"/>
        <v>-</v>
      </c>
      <c r="I14" s="264"/>
      <c r="J14" s="40" t="str">
        <f t="shared" si="5"/>
        <v>-</v>
      </c>
      <c r="K14" s="28"/>
      <c r="X14" s="49" t="s">
        <v>77</v>
      </c>
      <c r="Y14" s="42">
        <v>3</v>
      </c>
      <c r="Z14" s="43"/>
      <c r="AA14" s="306"/>
      <c r="AB14" s="44" t="str">
        <f t="shared" si="6"/>
        <v/>
      </c>
      <c r="AC14" s="44" t="str">
        <f t="shared" si="7"/>
        <v/>
      </c>
      <c r="AE14" s="42" t="s">
        <v>104</v>
      </c>
      <c r="AF14" s="42" t="s">
        <v>77</v>
      </c>
      <c r="AG14" s="42" t="s">
        <v>77</v>
      </c>
      <c r="AH14" s="42" t="s">
        <v>86</v>
      </c>
      <c r="AI14" s="42" t="s">
        <v>84</v>
      </c>
    </row>
    <row r="15" spans="2:35" ht="23.15" customHeight="1" x14ac:dyDescent="0.35">
      <c r="B15" s="25"/>
      <c r="C15" s="248" t="s">
        <v>105</v>
      </c>
      <c r="D15" s="248"/>
      <c r="E15" s="248"/>
      <c r="F15" s="72"/>
      <c r="G15" s="72"/>
      <c r="H15" s="40" t="str">
        <f t="shared" si="4"/>
        <v>-</v>
      </c>
      <c r="I15" s="264"/>
      <c r="J15" s="40" t="str">
        <f t="shared" si="5"/>
        <v>-</v>
      </c>
      <c r="K15" s="28"/>
      <c r="X15" s="57"/>
      <c r="Y15" s="58"/>
      <c r="AA15" s="306"/>
      <c r="AB15" s="44" t="str">
        <f t="shared" si="6"/>
        <v/>
      </c>
      <c r="AC15" s="44" t="str">
        <f t="shared" si="7"/>
        <v/>
      </c>
      <c r="AE15" s="42" t="s">
        <v>106</v>
      </c>
      <c r="AF15" s="42" t="s">
        <v>77</v>
      </c>
      <c r="AG15" s="42" t="s">
        <v>86</v>
      </c>
      <c r="AH15" s="42" t="s">
        <v>86</v>
      </c>
      <c r="AI15" s="42" t="s">
        <v>84</v>
      </c>
    </row>
    <row r="16" spans="2:35" ht="23.15" customHeight="1" x14ac:dyDescent="0.35">
      <c r="B16" s="25"/>
      <c r="C16" s="248" t="s">
        <v>107</v>
      </c>
      <c r="D16" s="248"/>
      <c r="E16" s="248"/>
      <c r="F16" s="72"/>
      <c r="G16" s="72"/>
      <c r="H16" s="40" t="str">
        <f t="shared" si="4"/>
        <v>-</v>
      </c>
      <c r="I16" s="264"/>
      <c r="J16" s="40" t="str">
        <f t="shared" si="5"/>
        <v>-</v>
      </c>
      <c r="K16" s="28"/>
      <c r="AA16" s="306"/>
      <c r="AB16" s="44" t="str">
        <f t="shared" si="6"/>
        <v/>
      </c>
      <c r="AC16" s="44" t="str">
        <f t="shared" si="7"/>
        <v/>
      </c>
      <c r="AE16" s="42" t="s">
        <v>108</v>
      </c>
      <c r="AF16" s="42" t="s">
        <v>86</v>
      </c>
      <c r="AG16" s="42" t="s">
        <v>86</v>
      </c>
      <c r="AH16" s="42" t="s">
        <v>89</v>
      </c>
      <c r="AI16" s="42" t="s">
        <v>84</v>
      </c>
    </row>
    <row r="17" spans="2:35" ht="23.15" customHeight="1" x14ac:dyDescent="0.35">
      <c r="B17" s="25"/>
      <c r="C17" s="248" t="s">
        <v>109</v>
      </c>
      <c r="D17" s="248"/>
      <c r="E17" s="248"/>
      <c r="F17" s="72"/>
      <c r="G17" s="72"/>
      <c r="H17" s="40" t="str">
        <f t="shared" si="4"/>
        <v>-</v>
      </c>
      <c r="I17" s="264"/>
      <c r="J17" s="40" t="str">
        <f t="shared" si="5"/>
        <v>-</v>
      </c>
      <c r="K17" s="28"/>
      <c r="AA17" s="306"/>
      <c r="AB17" s="44" t="str">
        <f t="shared" si="6"/>
        <v/>
      </c>
      <c r="AC17" s="44" t="str">
        <f t="shared" si="7"/>
        <v/>
      </c>
      <c r="AE17" s="42" t="s">
        <v>110</v>
      </c>
      <c r="AF17" s="42" t="s">
        <v>86</v>
      </c>
      <c r="AG17" s="42" t="s">
        <v>89</v>
      </c>
      <c r="AH17" s="42" t="s">
        <v>89</v>
      </c>
      <c r="AI17" s="42" t="s">
        <v>84</v>
      </c>
    </row>
    <row r="18" spans="2:35" ht="23.15" customHeight="1" x14ac:dyDescent="0.35">
      <c r="B18" s="21"/>
      <c r="C18" s="248" t="s">
        <v>111</v>
      </c>
      <c r="D18" s="248"/>
      <c r="E18" s="248"/>
      <c r="F18" s="72"/>
      <c r="G18" s="72"/>
      <c r="H18" s="40" t="str">
        <f t="shared" si="4"/>
        <v>-</v>
      </c>
      <c r="I18" s="264"/>
      <c r="J18" s="40" t="str">
        <f t="shared" si="5"/>
        <v>-</v>
      </c>
      <c r="K18" s="24"/>
      <c r="AA18" s="306"/>
      <c r="AB18" s="44" t="str">
        <f t="shared" si="6"/>
        <v/>
      </c>
      <c r="AC18" s="44" t="str">
        <f t="shared" si="7"/>
        <v/>
      </c>
    </row>
    <row r="19" spans="2:35" ht="23.15" customHeight="1" x14ac:dyDescent="0.35">
      <c r="B19" s="25"/>
      <c r="C19" s="248" t="s">
        <v>112</v>
      </c>
      <c r="D19" s="248"/>
      <c r="E19" s="248"/>
      <c r="F19" s="72"/>
      <c r="G19" s="72"/>
      <c r="H19" s="40" t="str">
        <f t="shared" si="4"/>
        <v>-</v>
      </c>
      <c r="I19" s="264"/>
      <c r="J19" s="40" t="str">
        <f t="shared" si="5"/>
        <v>-</v>
      </c>
      <c r="K19" s="28"/>
      <c r="AA19" s="306"/>
      <c r="AB19" s="44" t="str">
        <f t="shared" si="6"/>
        <v/>
      </c>
      <c r="AC19" s="44" t="str">
        <f t="shared" si="7"/>
        <v/>
      </c>
    </row>
    <row r="20" spans="2:35" ht="23.15" customHeight="1" x14ac:dyDescent="0.35">
      <c r="B20" s="25"/>
      <c r="C20" s="248" t="s">
        <v>114</v>
      </c>
      <c r="D20" s="248"/>
      <c r="E20" s="248"/>
      <c r="F20" s="72"/>
      <c r="G20" s="72"/>
      <c r="H20" s="40" t="str">
        <f t="shared" si="4"/>
        <v>-</v>
      </c>
      <c r="I20" s="264"/>
      <c r="J20" s="40" t="str">
        <f t="shared" si="5"/>
        <v>-</v>
      </c>
      <c r="K20" s="28"/>
      <c r="AA20" s="306"/>
      <c r="AB20" s="44" t="str">
        <f t="shared" si="6"/>
        <v/>
      </c>
      <c r="AC20" s="44" t="str">
        <f t="shared" si="7"/>
        <v/>
      </c>
    </row>
    <row r="21" spans="2:35" ht="23.15" customHeight="1" x14ac:dyDescent="0.35">
      <c r="B21" s="25"/>
      <c r="C21" s="248" t="s">
        <v>118</v>
      </c>
      <c r="D21" s="248"/>
      <c r="E21" s="248"/>
      <c r="F21" s="72"/>
      <c r="G21" s="72"/>
      <c r="H21" s="40" t="str">
        <f t="shared" si="4"/>
        <v>-</v>
      </c>
      <c r="I21" s="264"/>
      <c r="J21" s="40" t="str">
        <f t="shared" si="5"/>
        <v>-</v>
      </c>
      <c r="K21" s="28"/>
      <c r="AA21" s="306"/>
      <c r="AB21" s="44" t="str">
        <f t="shared" si="6"/>
        <v/>
      </c>
      <c r="AC21" s="44" t="str">
        <f t="shared" si="7"/>
        <v/>
      </c>
    </row>
    <row r="22" spans="2:35" ht="23.15" customHeight="1" x14ac:dyDescent="0.35">
      <c r="B22" s="25"/>
      <c r="C22" s="248" t="s">
        <v>120</v>
      </c>
      <c r="D22" s="248"/>
      <c r="E22" s="248"/>
      <c r="F22" s="72"/>
      <c r="G22" s="72"/>
      <c r="H22" s="40" t="str">
        <f t="shared" si="4"/>
        <v>-</v>
      </c>
      <c r="I22" s="264"/>
      <c r="J22" s="40" t="str">
        <f t="shared" si="5"/>
        <v>-</v>
      </c>
      <c r="K22" s="28"/>
      <c r="AA22" s="306"/>
      <c r="AB22" s="44" t="str">
        <f t="shared" si="6"/>
        <v/>
      </c>
      <c r="AC22" s="44" t="str">
        <f t="shared" si="7"/>
        <v/>
      </c>
    </row>
    <row r="23" spans="2:35" ht="23.15" customHeight="1" x14ac:dyDescent="0.35">
      <c r="B23" s="25"/>
      <c r="C23" s="248" t="s">
        <v>122</v>
      </c>
      <c r="D23" s="248"/>
      <c r="E23" s="248"/>
      <c r="F23" s="72"/>
      <c r="G23" s="72"/>
      <c r="H23" s="40" t="str">
        <f t="shared" si="4"/>
        <v>-</v>
      </c>
      <c r="I23" s="264"/>
      <c r="J23" s="40" t="str">
        <f t="shared" si="5"/>
        <v>-</v>
      </c>
      <c r="K23" s="28"/>
      <c r="AA23" s="306"/>
      <c r="AB23" s="44" t="str">
        <f t="shared" si="6"/>
        <v/>
      </c>
      <c r="AC23" s="44" t="str">
        <f t="shared" si="7"/>
        <v/>
      </c>
    </row>
    <row r="24" spans="2:35" ht="23.15" customHeight="1" x14ac:dyDescent="0.35">
      <c r="B24" s="25"/>
      <c r="C24" s="248" t="s">
        <v>123</v>
      </c>
      <c r="D24" s="248"/>
      <c r="E24" s="248"/>
      <c r="F24" s="72"/>
      <c r="G24" s="72"/>
      <c r="H24" s="40" t="str">
        <f t="shared" si="4"/>
        <v>-</v>
      </c>
      <c r="I24" s="264"/>
      <c r="J24" s="40" t="str">
        <f t="shared" si="5"/>
        <v>-</v>
      </c>
      <c r="K24" s="28"/>
      <c r="AA24" s="306"/>
      <c r="AB24" s="44" t="str">
        <f t="shared" si="6"/>
        <v/>
      </c>
      <c r="AC24" s="44" t="str">
        <f t="shared" si="7"/>
        <v/>
      </c>
    </row>
    <row r="25" spans="2:35" ht="23.15" customHeight="1" x14ac:dyDescent="0.35">
      <c r="B25" s="25"/>
      <c r="C25" s="248" t="s">
        <v>125</v>
      </c>
      <c r="D25" s="248"/>
      <c r="E25" s="248"/>
      <c r="F25" s="72"/>
      <c r="G25" s="72"/>
      <c r="H25" s="40" t="str">
        <f t="shared" si="4"/>
        <v>-</v>
      </c>
      <c r="I25" s="264"/>
      <c r="J25" s="40" t="str">
        <f t="shared" si="5"/>
        <v>-</v>
      </c>
      <c r="K25" s="28"/>
      <c r="AA25" s="306"/>
      <c r="AB25" s="44" t="str">
        <f t="shared" si="6"/>
        <v/>
      </c>
      <c r="AC25" s="44" t="str">
        <f t="shared" si="7"/>
        <v/>
      </c>
    </row>
    <row r="26" spans="2:35" ht="23.15" customHeight="1" x14ac:dyDescent="0.35">
      <c r="B26" s="25"/>
      <c r="C26" s="248" t="s">
        <v>126</v>
      </c>
      <c r="D26" s="248"/>
      <c r="E26" s="248"/>
      <c r="F26" s="72"/>
      <c r="G26" s="72"/>
      <c r="H26" s="40" t="str">
        <f t="shared" si="4"/>
        <v>-</v>
      </c>
      <c r="I26" s="264"/>
      <c r="J26" s="40" t="str">
        <f t="shared" si="5"/>
        <v>-</v>
      </c>
      <c r="K26" s="28"/>
      <c r="AA26" s="306"/>
      <c r="AB26" s="44" t="str">
        <f t="shared" si="6"/>
        <v/>
      </c>
      <c r="AC26" s="44" t="str">
        <f t="shared" si="7"/>
        <v/>
      </c>
    </row>
    <row r="27" spans="2:35" ht="23.15" customHeight="1" x14ac:dyDescent="0.35">
      <c r="B27" s="25"/>
      <c r="C27" s="253" t="s">
        <v>128</v>
      </c>
      <c r="D27" s="253"/>
      <c r="E27" s="253"/>
      <c r="F27" s="72"/>
      <c r="G27" s="72"/>
      <c r="H27" s="40" t="str">
        <f t="shared" si="4"/>
        <v>-</v>
      </c>
      <c r="I27" s="319"/>
      <c r="J27" s="40" t="str">
        <f t="shared" si="5"/>
        <v>-</v>
      </c>
      <c r="K27" s="28"/>
      <c r="AA27" s="306"/>
      <c r="AB27" s="44" t="str">
        <f t="shared" si="6"/>
        <v/>
      </c>
      <c r="AC27" s="44" t="str">
        <f t="shared" si="7"/>
        <v/>
      </c>
    </row>
    <row r="28" spans="2:35" ht="23.15" customHeight="1" thickBot="1" x14ac:dyDescent="0.4">
      <c r="B28" s="25"/>
      <c r="C28" s="297"/>
      <c r="D28" s="298"/>
      <c r="E28" s="298"/>
      <c r="F28" s="298"/>
      <c r="G28" s="59" t="s">
        <v>35</v>
      </c>
      <c r="H28" s="48" t="str">
        <f>_xlfn.IFNA(LOOKUP(AB28,Y11:Y14,X11:X14),"-")</f>
        <v>-</v>
      </c>
      <c r="I28" s="76" t="s">
        <v>36</v>
      </c>
      <c r="J28" s="48" t="str">
        <f>_xlfn.IFNA(LOOKUP(AC28,Y11:Y14,X11:X14),"-")</f>
        <v>-</v>
      </c>
      <c r="K28" s="28"/>
      <c r="AA28" s="307"/>
      <c r="AB28" s="44" t="str">
        <f>IF(COUNT(AB12:AB27)=0,"",MAX(AB12:AB27))</f>
        <v/>
      </c>
      <c r="AC28" s="44" t="str">
        <f>IF(COUNT(AC12:AC27)=0,"",MAX(AC12:AC27))</f>
        <v/>
      </c>
    </row>
    <row r="29" spans="2:35" ht="23.15" customHeight="1" thickTop="1" x14ac:dyDescent="0.35">
      <c r="B29" s="25"/>
      <c r="C29" s="292" t="s">
        <v>130</v>
      </c>
      <c r="D29" s="293"/>
      <c r="E29" s="293"/>
      <c r="F29" s="294" t="s">
        <v>67</v>
      </c>
      <c r="G29" s="295" t="s">
        <v>68</v>
      </c>
      <c r="H29" s="296" t="s">
        <v>69</v>
      </c>
      <c r="I29" s="240" t="s">
        <v>71</v>
      </c>
      <c r="J29" s="240" t="s">
        <v>72</v>
      </c>
      <c r="K29" s="28"/>
      <c r="AB29" s="52"/>
      <c r="AC29" s="53"/>
    </row>
    <row r="30" spans="2:35" ht="23.15" customHeight="1" x14ac:dyDescent="0.35">
      <c r="B30" s="25"/>
      <c r="C30" s="292"/>
      <c r="D30" s="293"/>
      <c r="E30" s="293"/>
      <c r="F30" s="294"/>
      <c r="G30" s="295"/>
      <c r="H30" s="296"/>
      <c r="I30" s="241"/>
      <c r="J30" s="241"/>
      <c r="K30" s="28"/>
      <c r="AB30" s="55"/>
      <c r="AC30" s="56"/>
    </row>
    <row r="31" spans="2:35" ht="23.15" customHeight="1" x14ac:dyDescent="0.35">
      <c r="B31" s="25"/>
      <c r="C31" s="254" t="s">
        <v>133</v>
      </c>
      <c r="D31" s="254"/>
      <c r="E31" s="254"/>
      <c r="F31" s="72"/>
      <c r="G31" s="72"/>
      <c r="H31" s="40" t="str">
        <f>_xlfn.IFNA(VLOOKUP(G31,$AE$6:$AI$10,MATCH(F31,$AE$6:$AI$6,0),0),"-")</f>
        <v>-</v>
      </c>
      <c r="I31" s="263" t="str">
        <f>I6</f>
        <v>-</v>
      </c>
      <c r="J31" s="40" t="str">
        <f>_xlfn.IFNA(VLOOKUP($I$6,$AE$13:$AI$17,MATCH(H31,$AE$13:$AI$13,0),0),"-")</f>
        <v>-</v>
      </c>
      <c r="K31" s="25"/>
      <c r="AA31" s="305" t="s">
        <v>42</v>
      </c>
      <c r="AB31" s="44" t="str">
        <f>_xlfn.IFNA(LOOKUP(H31,$X$6:$X$9,$Y$6:$Y$9),"")</f>
        <v/>
      </c>
      <c r="AC31" s="44" t="str">
        <f>_xlfn.IFNA(LOOKUP(J31,$X$6:$X$9,$Y$6:$Y$9),"")</f>
        <v/>
      </c>
    </row>
    <row r="32" spans="2:35" ht="23.15" customHeight="1" x14ac:dyDescent="0.35">
      <c r="B32" s="25"/>
      <c r="C32" s="291" t="s">
        <v>87</v>
      </c>
      <c r="D32" s="291"/>
      <c r="E32" s="291"/>
      <c r="F32" s="72"/>
      <c r="G32" s="72"/>
      <c r="H32" s="40" t="str">
        <f>_xlfn.IFNA(VLOOKUP(G32,$AE$6:$AI$10,MATCH(F32,$AE$6:$AI$6,0),0),"-")</f>
        <v>-</v>
      </c>
      <c r="I32" s="319"/>
      <c r="J32" s="40" t="str">
        <f>_xlfn.IFNA(VLOOKUP($I$6,$AE$13:$AI$17,MATCH(H32,$AE$13:$AI$13,0),0),"-")</f>
        <v>-</v>
      </c>
      <c r="K32" s="25"/>
      <c r="AA32" s="306"/>
      <c r="AB32" s="44" t="str">
        <f>_xlfn.IFNA(LOOKUP(H32,$X$6:$X$9,$Y$6:$Y$9),"")</f>
        <v/>
      </c>
      <c r="AC32" s="44" t="str">
        <f>_xlfn.IFNA(LOOKUP(J32,$X$6:$X$9,$Y$6:$Y$9),"")</f>
        <v/>
      </c>
    </row>
    <row r="33" spans="2:29" ht="23.15" customHeight="1" thickBot="1" x14ac:dyDescent="0.4">
      <c r="B33" s="25"/>
      <c r="C33" s="285"/>
      <c r="D33" s="286"/>
      <c r="E33" s="286"/>
      <c r="F33" s="286"/>
      <c r="G33" s="63" t="s">
        <v>35</v>
      </c>
      <c r="H33" s="48" t="str">
        <f>_xlfn.IFNA(LOOKUP(AB33,Y11:Y14,X11:X14),"-")</f>
        <v>-</v>
      </c>
      <c r="I33" s="77" t="s">
        <v>36</v>
      </c>
      <c r="J33" s="48" t="str">
        <f>_xlfn.IFNA(LOOKUP(AC33,Y11:Y14,X11:X14),"-")</f>
        <v>-</v>
      </c>
      <c r="K33" s="28"/>
      <c r="AA33" s="307"/>
      <c r="AB33" s="44" t="str">
        <f>IF(COUNT(AB31:AB32)=0,"",MAX(AB31:AB32))</f>
        <v/>
      </c>
      <c r="AC33" s="44" t="str">
        <f>IF(COUNT(AC31:AC32)=0,"",MAX(AC31:AC32))</f>
        <v/>
      </c>
    </row>
    <row r="34" spans="2:29" ht="29.5" customHeight="1" thickTop="1" x14ac:dyDescent="0.35">
      <c r="B34" s="25"/>
      <c r="C34" s="283" t="s">
        <v>136</v>
      </c>
      <c r="D34" s="284"/>
      <c r="E34" s="284"/>
      <c r="F34" s="78"/>
      <c r="G34" s="79" t="s">
        <v>35</v>
      </c>
      <c r="H34" s="66" t="str">
        <f>_xlfn.IFNA(LOOKUP(AB34,Y11:Y14,X11:X14),"-")</f>
        <v>-</v>
      </c>
      <c r="I34" s="65" t="s">
        <v>36</v>
      </c>
      <c r="J34" s="66" t="str">
        <f>_xlfn.IFNA(LOOKUP(AC34,Y11:Y14,X11:X14),"-")</f>
        <v>-</v>
      </c>
      <c r="K34" s="25"/>
      <c r="AA34" s="67" t="s">
        <v>137</v>
      </c>
      <c r="AB34" s="44" t="str">
        <f>IF(COUNT(AB9,AB28,AB33)=0,"",MAX(AB9,AB28,AB33))</f>
        <v/>
      </c>
      <c r="AC34" s="44" t="str">
        <f>IF(COUNT(AC9,AC28,AC33)=0,"",MAX(AC9,AC28,AC33))</f>
        <v/>
      </c>
    </row>
    <row r="35" spans="2:29" ht="15" customHeight="1" x14ac:dyDescent="0.35">
      <c r="B35" s="68"/>
      <c r="C35" s="69"/>
      <c r="D35" s="69"/>
      <c r="E35" s="69"/>
      <c r="F35" s="70"/>
      <c r="G35" s="69"/>
      <c r="H35" s="69"/>
      <c r="I35" s="69"/>
      <c r="J35" s="69"/>
      <c r="K35" s="71"/>
    </row>
  </sheetData>
  <sheetProtection algorithmName="SHA-512" hashValue="ipZb90WLY/1GpoHE/U1mbHkNCXV4xTElibdsKDg9sXhRJp5fiq0YSyDXIsH+XNCkwmdXhJXB5SOXn0+zW12sxA==" saltValue="GjNNz1kBcVfJd4V71r6+uA==" spinCount="100000" sheet="1" objects="1" scenarios="1" selectLockedCells="1"/>
  <mergeCells count="62">
    <mergeCell ref="C5:E5"/>
    <mergeCell ref="X5:Y5"/>
    <mergeCell ref="S3:T4"/>
    <mergeCell ref="C3:E4"/>
    <mergeCell ref="F3:H4"/>
    <mergeCell ref="M3:N4"/>
    <mergeCell ref="P3:Q4"/>
    <mergeCell ref="X3:AI3"/>
    <mergeCell ref="C6:E6"/>
    <mergeCell ref="I6:I8"/>
    <mergeCell ref="M6:V6"/>
    <mergeCell ref="AA6:AA9"/>
    <mergeCell ref="C7:E7"/>
    <mergeCell ref="N7:U7"/>
    <mergeCell ref="C8:E8"/>
    <mergeCell ref="O8:P8"/>
    <mergeCell ref="R8:U8"/>
    <mergeCell ref="C9:F9"/>
    <mergeCell ref="O9:P9"/>
    <mergeCell ref="R9:U9"/>
    <mergeCell ref="C10:E11"/>
    <mergeCell ref="F10:F11"/>
    <mergeCell ref="G10:G11"/>
    <mergeCell ref="H10:H11"/>
    <mergeCell ref="I10:I11"/>
    <mergeCell ref="J10:J11"/>
    <mergeCell ref="O10:P10"/>
    <mergeCell ref="R10:U10"/>
    <mergeCell ref="AA12:AA28"/>
    <mergeCell ref="C13:E13"/>
    <mergeCell ref="C14:E14"/>
    <mergeCell ref="C15:E15"/>
    <mergeCell ref="C16:E16"/>
    <mergeCell ref="C22:E22"/>
    <mergeCell ref="O11:P11"/>
    <mergeCell ref="R11:U11"/>
    <mergeCell ref="C12:E12"/>
    <mergeCell ref="I12:I27"/>
    <mergeCell ref="M12:V12"/>
    <mergeCell ref="C17:E17"/>
    <mergeCell ref="C18:E18"/>
    <mergeCell ref="C19:E19"/>
    <mergeCell ref="C20:E20"/>
    <mergeCell ref="C21:E21"/>
    <mergeCell ref="I29:I30"/>
    <mergeCell ref="J29:J30"/>
    <mergeCell ref="C23:E23"/>
    <mergeCell ref="C24:E24"/>
    <mergeCell ref="C25:E25"/>
    <mergeCell ref="C26:E26"/>
    <mergeCell ref="C27:E27"/>
    <mergeCell ref="C28:F28"/>
    <mergeCell ref="C29:E30"/>
    <mergeCell ref="F29:F30"/>
    <mergeCell ref="G29:G30"/>
    <mergeCell ref="H29:H30"/>
    <mergeCell ref="C34:E34"/>
    <mergeCell ref="C31:E31"/>
    <mergeCell ref="I31:I32"/>
    <mergeCell ref="AA31:AA33"/>
    <mergeCell ref="C32:E32"/>
    <mergeCell ref="C33:F33"/>
  </mergeCells>
  <conditionalFormatting sqref="H6:H9 H12:H28 H31:H34">
    <cfRule type="cellIs" dxfId="31" priority="5" operator="equal">
      <formula>"High"</formula>
    </cfRule>
    <cfRule type="cellIs" dxfId="30" priority="6" operator="equal">
      <formula>"Medium"</formula>
    </cfRule>
    <cfRule type="cellIs" dxfId="29" priority="7" operator="equal">
      <formula>"Low"</formula>
    </cfRule>
    <cfRule type="cellIs" dxfId="28" priority="8" operator="equal">
      <formula>"Insignificant"</formula>
    </cfRule>
  </conditionalFormatting>
  <conditionalFormatting sqref="J6:J9 J12:J28 J31:J34">
    <cfRule type="cellIs" dxfId="27" priority="1" operator="equal">
      <formula>"High"</formula>
    </cfRule>
    <cfRule type="cellIs" dxfId="26" priority="2" operator="equal">
      <formula>"Medium"</formula>
    </cfRule>
    <cfRule type="cellIs" dxfId="25" priority="3" operator="equal">
      <formula>"Low"</formula>
    </cfRule>
    <cfRule type="cellIs" dxfId="24" priority="4" operator="equal">
      <formula>"Insignificant"</formula>
    </cfRule>
  </conditionalFormatting>
  <dataValidations count="4">
    <dataValidation type="custom" showInputMessage="1" showErrorMessage="1" errorTitle="Too Many Zones" error="Choose only ONE zone. Remove the X from the other zone(s)." sqref="O11:P11" xr:uid="{32C90145-5DCF-43B7-A209-07B5909D2109}">
      <formula1>OR(O8&gt;0,O9&gt;0,O10&gt;0)=FALSE</formula1>
    </dataValidation>
    <dataValidation type="custom" showInputMessage="1" showErrorMessage="1" errorTitle="Too Many Zones" error="Choose only ONE zone. Remove the X from the other zone(s)." sqref="O10:P10" xr:uid="{5235F933-D447-42A9-A6D7-C7957ECA2228}">
      <formula1>OR(O8&gt;0,O9&gt;0,O11&gt;0)=FALSE</formula1>
    </dataValidation>
    <dataValidation type="custom" showInputMessage="1" showErrorMessage="1" errorTitle="Too Many Zones" error="Choose only ONE zone. Remove the X from the other zone(s)." sqref="O9:P9" xr:uid="{3F9DFFC6-C1ED-4336-8811-F285DD1A759B}">
      <formula1>OR(O8&gt;0,O10&gt;0,O11&gt;0)=FALSE</formula1>
    </dataValidation>
    <dataValidation type="custom" showInputMessage="1" showErrorMessage="1" errorTitle="Too Many Zones" error="Choose only ONE zone. Remove the X from the other zone(s)." sqref="O8:P8" xr:uid="{B3CE2999-48D1-4D6B-BC7B-FFBB56839C08}">
      <formula1>OR(O9&gt;0,O10&gt;0,O11&gt;0)=FALSE</formula1>
    </dataValidation>
  </dataValidations>
  <hyperlinks>
    <hyperlink ref="M3:N4" location="DASH!A1" display="DASHBOARD" xr:uid="{0119E5D4-B672-4E0A-846C-BF855FB9630B}"/>
    <hyperlink ref="P3:Q4" location="GPS!A1" display="GPS" xr:uid="{D0EBE0AC-D641-4DF8-8A3E-8D4018ABF1ED}"/>
    <hyperlink ref="S3:T4" location="Comments!E4" display="COMMENT" xr:uid="{818E4DCC-8E5D-4E7D-84E0-1B9445CF3BEB}"/>
  </hyperlink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343832-DFBF-42E0-8CDD-16415DE05463}">
          <x14:formula1>
            <xm:f>Engine!$F$5:$F$8</xm:f>
          </x14:formula1>
          <xm:sqref>G6:G8 G12:G27 G31:G32</xm:sqref>
        </x14:dataValidation>
        <x14:dataValidation type="list" allowBlank="1" showInputMessage="1" showErrorMessage="1" xr:uid="{9C9E4555-C905-4360-8370-1966F209A8E6}">
          <x14:formula1>
            <xm:f>Engine!$E$5:$E$8</xm:f>
          </x14:formula1>
          <xm:sqref>F6:F8 F12:F27 F31:F32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EC137-DCB6-46B1-BCFC-7152B244E9F2}">
  <sheetPr codeName="Sheet8">
    <tabColor rgb="FF002060"/>
  </sheetPr>
  <dimension ref="B1:AI35"/>
  <sheetViews>
    <sheetView workbookViewId="0">
      <selection activeCell="F6" sqref="F6"/>
    </sheetView>
  </sheetViews>
  <sheetFormatPr defaultColWidth="8.7265625" defaultRowHeight="13.5" customHeight="1" x14ac:dyDescent="0.35"/>
  <cols>
    <col min="1" max="1" width="1.453125" style="15" customWidth="1"/>
    <col min="2" max="2" width="2.7265625" style="15" customWidth="1"/>
    <col min="3" max="5" width="10.26953125" style="15" customWidth="1"/>
    <col min="6" max="6" width="13.1796875" style="16" customWidth="1"/>
    <col min="7" max="7" width="13.1796875" style="15" customWidth="1"/>
    <col min="8" max="8" width="13.81640625" style="15" customWidth="1"/>
    <col min="9" max="9" width="10.54296875" style="15" customWidth="1"/>
    <col min="10" max="10" width="13.81640625" style="15" customWidth="1"/>
    <col min="11" max="11" width="2.7265625" style="15" customWidth="1"/>
    <col min="12" max="12" width="1.453125" style="15" customWidth="1"/>
    <col min="13" max="13" width="2.7265625" style="15" customWidth="1"/>
    <col min="14" max="14" width="15.453125" style="15" customWidth="1"/>
    <col min="15" max="15" width="1.453125" style="15" customWidth="1"/>
    <col min="16" max="17" width="9" style="15" customWidth="1"/>
    <col min="18" max="18" width="1.453125" style="15" customWidth="1"/>
    <col min="19" max="20" width="9" style="15" customWidth="1"/>
    <col min="21" max="21" width="12.54296875" style="15" customWidth="1"/>
    <col min="22" max="22" width="2.7265625" style="15" customWidth="1"/>
    <col min="23" max="23" width="8.7265625" style="15"/>
    <col min="24" max="24" width="12" style="15" hidden="1" customWidth="1"/>
    <col min="25" max="25" width="8.7265625" style="16" hidden="1" customWidth="1"/>
    <col min="26" max="26" width="3" style="16" hidden="1" customWidth="1"/>
    <col min="27" max="27" width="3.81640625" style="16" hidden="1" customWidth="1"/>
    <col min="28" max="29" width="8.1796875" style="16" hidden="1" customWidth="1"/>
    <col min="30" max="30" width="3.81640625" style="15" hidden="1" customWidth="1"/>
    <col min="31" max="31" width="11.7265625" style="16" hidden="1" customWidth="1"/>
    <col min="32" max="32" width="10.453125" style="15" hidden="1" customWidth="1"/>
    <col min="33" max="35" width="11.54296875" style="15" hidden="1" customWidth="1"/>
    <col min="36" max="16384" width="8.7265625" style="15"/>
  </cols>
  <sheetData>
    <row r="1" spans="2:35" ht="7.5" customHeight="1" x14ac:dyDescent="0.35"/>
    <row r="2" spans="2:35" ht="15" customHeight="1" x14ac:dyDescent="0.35">
      <c r="B2" s="17"/>
      <c r="C2" s="18"/>
      <c r="D2" s="18"/>
      <c r="E2" s="18"/>
      <c r="F2" s="19"/>
      <c r="G2" s="18"/>
      <c r="H2" s="18"/>
      <c r="I2" s="18"/>
      <c r="J2" s="18"/>
      <c r="K2" s="20"/>
    </row>
    <row r="3" spans="2:35" ht="13.5" customHeight="1" x14ac:dyDescent="0.35">
      <c r="B3" s="21"/>
      <c r="C3" s="242" t="s">
        <v>151</v>
      </c>
      <c r="D3" s="243"/>
      <c r="E3" s="243"/>
      <c r="F3" s="246" t="str">
        <f>IF(DASH!D5="","-",DASH!D5)</f>
        <v>-</v>
      </c>
      <c r="G3" s="246"/>
      <c r="H3" s="246"/>
      <c r="I3" s="22"/>
      <c r="J3" s="23"/>
      <c r="K3" s="24"/>
      <c r="M3" s="287" t="s">
        <v>62</v>
      </c>
      <c r="N3" s="288"/>
      <c r="P3" s="255" t="s">
        <v>1</v>
      </c>
      <c r="Q3" s="256"/>
      <c r="S3" s="299" t="s">
        <v>63</v>
      </c>
      <c r="T3" s="300"/>
      <c r="X3" s="237" t="s">
        <v>65</v>
      </c>
      <c r="Y3" s="238"/>
      <c r="Z3" s="238"/>
      <c r="AA3" s="238"/>
      <c r="AB3" s="238"/>
      <c r="AC3" s="238"/>
      <c r="AD3" s="238"/>
      <c r="AE3" s="238"/>
      <c r="AF3" s="238"/>
      <c r="AG3" s="238"/>
      <c r="AH3" s="238"/>
      <c r="AI3" s="239"/>
    </row>
    <row r="4" spans="2:35" ht="13.5" customHeight="1" x14ac:dyDescent="0.35">
      <c r="B4" s="25"/>
      <c r="C4" s="244"/>
      <c r="D4" s="245"/>
      <c r="E4" s="245"/>
      <c r="F4" s="247"/>
      <c r="G4" s="247"/>
      <c r="H4" s="247"/>
      <c r="I4" s="26"/>
      <c r="J4" s="27"/>
      <c r="K4" s="28"/>
      <c r="M4" s="289"/>
      <c r="N4" s="290"/>
      <c r="P4" s="257"/>
      <c r="Q4" s="258"/>
      <c r="S4" s="301"/>
      <c r="T4" s="302"/>
    </row>
    <row r="5" spans="2:35" ht="38.5" customHeight="1" x14ac:dyDescent="0.35">
      <c r="B5" s="25"/>
      <c r="C5" s="266" t="s">
        <v>66</v>
      </c>
      <c r="D5" s="267"/>
      <c r="E5" s="267"/>
      <c r="F5" s="29" t="s">
        <v>67</v>
      </c>
      <c r="G5" s="30" t="s">
        <v>68</v>
      </c>
      <c r="H5" s="31" t="s">
        <v>69</v>
      </c>
      <c r="I5" s="32" t="s">
        <v>71</v>
      </c>
      <c r="J5" s="32" t="s">
        <v>72</v>
      </c>
      <c r="K5" s="28"/>
      <c r="X5" s="303" t="s">
        <v>73</v>
      </c>
      <c r="Y5" s="304"/>
      <c r="Z5" s="33"/>
      <c r="AA5" s="34"/>
      <c r="AB5" s="35" t="s">
        <v>35</v>
      </c>
      <c r="AC5" s="35" t="s">
        <v>36</v>
      </c>
      <c r="AE5" s="36" t="s">
        <v>74</v>
      </c>
      <c r="AF5" s="37"/>
      <c r="AG5" s="37"/>
      <c r="AH5" s="37"/>
      <c r="AI5" s="38"/>
    </row>
    <row r="6" spans="2:35" ht="23.15" customHeight="1" x14ac:dyDescent="0.35">
      <c r="B6" s="25"/>
      <c r="C6" s="274" t="s">
        <v>75</v>
      </c>
      <c r="D6" s="274"/>
      <c r="E6" s="274"/>
      <c r="F6" s="3"/>
      <c r="G6" s="3"/>
      <c r="H6" s="39" t="str">
        <f>_xlfn.IFNA(VLOOKUP(G6,$AE$6:$AI$10,MATCH(F6,$AE$6:$AI$6,0),0),"-")</f>
        <v>-</v>
      </c>
      <c r="I6" s="318" t="str">
        <f>_xlfn.IFNA(LOOKUP("X",O8:P11,Q8:Q11),"-")</f>
        <v>-</v>
      </c>
      <c r="J6" s="40" t="str">
        <f>_xlfn.IFNA(VLOOKUP($I$6,$AE$13:$AI$17,MATCH(H6,$AE$13:$AI$13,0),0),"-")</f>
        <v>-</v>
      </c>
      <c r="K6" s="28"/>
      <c r="M6" s="315"/>
      <c r="N6" s="316"/>
      <c r="O6" s="316"/>
      <c r="P6" s="316"/>
      <c r="Q6" s="316"/>
      <c r="R6" s="316"/>
      <c r="S6" s="316"/>
      <c r="T6" s="316"/>
      <c r="U6" s="316"/>
      <c r="V6" s="317"/>
      <c r="X6" s="41" t="s">
        <v>77</v>
      </c>
      <c r="Y6" s="42">
        <v>3</v>
      </c>
      <c r="Z6" s="43"/>
      <c r="AA6" s="305" t="s">
        <v>38</v>
      </c>
      <c r="AB6" s="44" t="str">
        <f>_xlfn.IFNA(LOOKUP(H6,$X$6:$X$9,$Y$6:$Y$9),"")</f>
        <v/>
      </c>
      <c r="AC6" s="44" t="str">
        <f>_xlfn.IFNA(LOOKUP(J6,$X$6:$X$9,$Y$6:$Y$9),"")</f>
        <v/>
      </c>
      <c r="AE6" s="45"/>
      <c r="AF6" s="42" t="s">
        <v>78</v>
      </c>
      <c r="AG6" s="42" t="s">
        <v>79</v>
      </c>
      <c r="AH6" s="42" t="s">
        <v>80</v>
      </c>
      <c r="AI6" s="42" t="s">
        <v>81</v>
      </c>
    </row>
    <row r="7" spans="2:35" ht="23.15" customHeight="1" x14ac:dyDescent="0.35">
      <c r="B7" s="25"/>
      <c r="C7" s="274" t="s">
        <v>82</v>
      </c>
      <c r="D7" s="274"/>
      <c r="E7" s="274"/>
      <c r="F7" s="4"/>
      <c r="G7" s="4"/>
      <c r="H7" s="39" t="str">
        <f t="shared" ref="H7:H8" si="0">_xlfn.IFNA(VLOOKUP(G7,$AE$6:$AI$10,MATCH(F7,$AE$6:$AI$6,0),0),"-")</f>
        <v>-</v>
      </c>
      <c r="I7" s="264"/>
      <c r="J7" s="40" t="str">
        <f t="shared" ref="J7:J8" si="1">_xlfn.IFNA(VLOOKUP($I$6,$AE$13:$AI$17,MATCH(H7,$AE$13:$AI$13,0),0),"-")</f>
        <v>-</v>
      </c>
      <c r="K7" s="28"/>
      <c r="M7" s="25"/>
      <c r="N7" s="310" t="s">
        <v>139</v>
      </c>
      <c r="O7" s="311"/>
      <c r="P7" s="311"/>
      <c r="Q7" s="311"/>
      <c r="R7" s="311"/>
      <c r="S7" s="311"/>
      <c r="T7" s="311"/>
      <c r="U7" s="312"/>
      <c r="V7" s="28"/>
      <c r="X7" s="41" t="s">
        <v>84</v>
      </c>
      <c r="Y7" s="42">
        <v>0</v>
      </c>
      <c r="Z7" s="43"/>
      <c r="AA7" s="306"/>
      <c r="AB7" s="44" t="str">
        <f t="shared" ref="AB7:AB8" si="2">_xlfn.IFNA(LOOKUP(H7,$X$6:$X$9,$Y$6:$Y$9),"")</f>
        <v/>
      </c>
      <c r="AC7" s="44" t="str">
        <f t="shared" ref="AC7:AC8" si="3">_xlfn.IFNA(LOOKUP(J7,$X$6:$X$9,$Y$6:$Y$9),"")</f>
        <v/>
      </c>
      <c r="AE7" s="42" t="s">
        <v>85</v>
      </c>
      <c r="AF7" s="42" t="s">
        <v>77</v>
      </c>
      <c r="AG7" s="42" t="s">
        <v>77</v>
      </c>
      <c r="AH7" s="42" t="s">
        <v>86</v>
      </c>
      <c r="AI7" s="42" t="s">
        <v>86</v>
      </c>
    </row>
    <row r="8" spans="2:35" ht="23.15" customHeight="1" x14ac:dyDescent="0.35">
      <c r="B8" s="25"/>
      <c r="C8" s="275" t="s">
        <v>128</v>
      </c>
      <c r="D8" s="275"/>
      <c r="E8" s="275"/>
      <c r="F8" s="4"/>
      <c r="G8" s="4"/>
      <c r="H8" s="39" t="str">
        <f t="shared" si="0"/>
        <v>-</v>
      </c>
      <c r="I8" s="264"/>
      <c r="J8" s="40" t="str">
        <f t="shared" si="1"/>
        <v>-</v>
      </c>
      <c r="K8" s="28"/>
      <c r="M8" s="25"/>
      <c r="N8" s="73" t="s">
        <v>140</v>
      </c>
      <c r="O8" s="313"/>
      <c r="P8" s="314"/>
      <c r="Q8" s="74" t="s">
        <v>104</v>
      </c>
      <c r="R8" s="308" t="s">
        <v>141</v>
      </c>
      <c r="S8" s="308"/>
      <c r="T8" s="308"/>
      <c r="U8" s="309"/>
      <c r="V8" s="28"/>
      <c r="X8" s="41" t="s">
        <v>89</v>
      </c>
      <c r="Y8" s="42">
        <v>1</v>
      </c>
      <c r="Z8" s="43"/>
      <c r="AA8" s="306"/>
      <c r="AB8" s="44" t="str">
        <f t="shared" si="2"/>
        <v/>
      </c>
      <c r="AC8" s="44" t="str">
        <f t="shared" si="3"/>
        <v/>
      </c>
      <c r="AE8" s="42" t="s">
        <v>90</v>
      </c>
      <c r="AF8" s="42" t="s">
        <v>77</v>
      </c>
      <c r="AG8" s="42" t="s">
        <v>86</v>
      </c>
      <c r="AH8" s="42" t="s">
        <v>86</v>
      </c>
      <c r="AI8" s="42" t="s">
        <v>86</v>
      </c>
    </row>
    <row r="9" spans="2:35" ht="23.15" customHeight="1" thickBot="1" x14ac:dyDescent="0.4">
      <c r="B9" s="25"/>
      <c r="C9" s="259"/>
      <c r="D9" s="260"/>
      <c r="E9" s="260"/>
      <c r="F9" s="260"/>
      <c r="G9" s="47" t="s">
        <v>35</v>
      </c>
      <c r="H9" s="48" t="str">
        <f>_xlfn.IFNA(LOOKUP(AB9,Y11:Y14,X11:X14),"-")</f>
        <v>-</v>
      </c>
      <c r="I9" s="75" t="s">
        <v>36</v>
      </c>
      <c r="J9" s="48" t="str">
        <f>_xlfn.IFNA(LOOKUP(AC9,Y11:Y14,X11:X14),"-")</f>
        <v>-</v>
      </c>
      <c r="K9" s="28"/>
      <c r="M9" s="25"/>
      <c r="N9" s="73" t="s">
        <v>142</v>
      </c>
      <c r="O9" s="313"/>
      <c r="P9" s="314"/>
      <c r="Q9" s="74" t="s">
        <v>106</v>
      </c>
      <c r="R9" s="308" t="s">
        <v>143</v>
      </c>
      <c r="S9" s="308"/>
      <c r="T9" s="308"/>
      <c r="U9" s="309"/>
      <c r="V9" s="28"/>
      <c r="X9" s="49" t="s">
        <v>86</v>
      </c>
      <c r="Y9" s="42">
        <v>2</v>
      </c>
      <c r="Z9" s="43"/>
      <c r="AA9" s="307"/>
      <c r="AB9" s="44" t="str">
        <f>IF(COUNT(AB6:AB8)=0,"",MAX(AB6:AB8))</f>
        <v/>
      </c>
      <c r="AC9" s="44" t="str">
        <f>IF(COUNT(AC6:AC8)=0,"",MAX(AC6:AC8))</f>
        <v/>
      </c>
      <c r="AE9" s="42" t="s">
        <v>92</v>
      </c>
      <c r="AF9" s="42" t="s">
        <v>86</v>
      </c>
      <c r="AG9" s="42" t="s">
        <v>86</v>
      </c>
      <c r="AH9" s="42" t="s">
        <v>86</v>
      </c>
      <c r="AI9" s="42" t="s">
        <v>89</v>
      </c>
    </row>
    <row r="10" spans="2:35" ht="23.15" customHeight="1" thickTop="1" x14ac:dyDescent="0.35">
      <c r="B10" s="25"/>
      <c r="C10" s="268" t="s">
        <v>93</v>
      </c>
      <c r="D10" s="269"/>
      <c r="E10" s="269"/>
      <c r="F10" s="272" t="s">
        <v>67</v>
      </c>
      <c r="G10" s="261" t="s">
        <v>68</v>
      </c>
      <c r="H10" s="251" t="s">
        <v>69</v>
      </c>
      <c r="I10" s="249" t="s">
        <v>71</v>
      </c>
      <c r="J10" s="249" t="s">
        <v>72</v>
      </c>
      <c r="K10" s="28"/>
      <c r="M10" s="25"/>
      <c r="N10" s="73" t="s">
        <v>144</v>
      </c>
      <c r="O10" s="313"/>
      <c r="P10" s="314"/>
      <c r="Q10" s="74" t="s">
        <v>108</v>
      </c>
      <c r="R10" s="308" t="s">
        <v>145</v>
      </c>
      <c r="S10" s="308"/>
      <c r="T10" s="308"/>
      <c r="U10" s="309"/>
      <c r="V10" s="28"/>
      <c r="X10" s="50"/>
      <c r="Y10" s="51"/>
      <c r="AB10" s="52"/>
      <c r="AC10" s="53"/>
      <c r="AE10" s="42" t="s">
        <v>95</v>
      </c>
      <c r="AF10" s="42" t="s">
        <v>86</v>
      </c>
      <c r="AG10" s="42" t="s">
        <v>86</v>
      </c>
      <c r="AH10" s="42" t="s">
        <v>89</v>
      </c>
      <c r="AI10" s="42" t="s">
        <v>84</v>
      </c>
    </row>
    <row r="11" spans="2:35" ht="23.15" customHeight="1" x14ac:dyDescent="0.35">
      <c r="B11" s="25"/>
      <c r="C11" s="270"/>
      <c r="D11" s="271"/>
      <c r="E11" s="271"/>
      <c r="F11" s="273"/>
      <c r="G11" s="262"/>
      <c r="H11" s="252"/>
      <c r="I11" s="250"/>
      <c r="J11" s="250"/>
      <c r="K11" s="28"/>
      <c r="M11" s="25"/>
      <c r="N11" s="73" t="s">
        <v>146</v>
      </c>
      <c r="O11" s="313"/>
      <c r="P11" s="314"/>
      <c r="Q11" s="74" t="s">
        <v>110</v>
      </c>
      <c r="R11" s="308" t="s">
        <v>147</v>
      </c>
      <c r="S11" s="308"/>
      <c r="T11" s="308"/>
      <c r="U11" s="309"/>
      <c r="V11" s="28"/>
      <c r="X11" s="41" t="s">
        <v>84</v>
      </c>
      <c r="Y11" s="42">
        <v>0</v>
      </c>
      <c r="Z11" s="43"/>
      <c r="AB11" s="55"/>
      <c r="AC11" s="56"/>
      <c r="AE11" s="15"/>
    </row>
    <row r="12" spans="2:35" ht="23.15" customHeight="1" x14ac:dyDescent="0.35">
      <c r="B12" s="21"/>
      <c r="C12" s="248" t="s">
        <v>100</v>
      </c>
      <c r="D12" s="248"/>
      <c r="E12" s="248"/>
      <c r="F12" s="72"/>
      <c r="G12" s="72"/>
      <c r="H12" s="40" t="str">
        <f>_xlfn.IFNA(VLOOKUP(G12,$AE$6:$AI$10,MATCH(F12,$AE$6:$AI$6,0),0),"-")</f>
        <v>-</v>
      </c>
      <c r="I12" s="263" t="str">
        <f>I6</f>
        <v>-</v>
      </c>
      <c r="J12" s="40" t="str">
        <f>_xlfn.IFNA(VLOOKUP($I$6,$AE$13:$AI$17,MATCH(H12,$AE$13:$AI$13,0),0),"-")</f>
        <v>-</v>
      </c>
      <c r="K12" s="24"/>
      <c r="M12" s="320"/>
      <c r="N12" s="321"/>
      <c r="O12" s="321"/>
      <c r="P12" s="321"/>
      <c r="Q12" s="321"/>
      <c r="R12" s="321"/>
      <c r="S12" s="321"/>
      <c r="T12" s="321"/>
      <c r="U12" s="321"/>
      <c r="V12" s="322"/>
      <c r="X12" s="41" t="s">
        <v>89</v>
      </c>
      <c r="Y12" s="42">
        <v>1</v>
      </c>
      <c r="Z12" s="43"/>
      <c r="AA12" s="305" t="s">
        <v>40</v>
      </c>
      <c r="AB12" s="44" t="str">
        <f>_xlfn.IFNA(LOOKUP(H12,$X$6:$X$9,$Y$6:$Y$9),"")</f>
        <v/>
      </c>
      <c r="AC12" s="44" t="str">
        <f>_xlfn.IFNA(LOOKUP(J12,$X$6:$X$9,$Y$6:$Y$9),"")</f>
        <v/>
      </c>
      <c r="AE12" s="36" t="s">
        <v>101</v>
      </c>
      <c r="AF12" s="37"/>
      <c r="AG12" s="37"/>
      <c r="AH12" s="37"/>
      <c r="AI12" s="38"/>
    </row>
    <row r="13" spans="2:35" ht="23.15" customHeight="1" x14ac:dyDescent="0.35">
      <c r="B13" s="25"/>
      <c r="C13" s="248" t="s">
        <v>102</v>
      </c>
      <c r="D13" s="248"/>
      <c r="E13" s="248"/>
      <c r="F13" s="72"/>
      <c r="G13" s="72"/>
      <c r="H13" s="40" t="str">
        <f t="shared" ref="H13:H27" si="4">_xlfn.IFNA(VLOOKUP(G13,$AE$6:$AI$10,MATCH(F13,$AE$6:$AI$6,0),0),"-")</f>
        <v>-</v>
      </c>
      <c r="I13" s="264"/>
      <c r="J13" s="40" t="str">
        <f t="shared" ref="J13:J27" si="5">_xlfn.IFNA(VLOOKUP($I$6,$AE$13:$AI$17,MATCH(H13,$AE$13:$AI$13,0),0),"-")</f>
        <v>-</v>
      </c>
      <c r="K13" s="28"/>
      <c r="X13" s="41" t="s">
        <v>86</v>
      </c>
      <c r="Y13" s="42">
        <v>2</v>
      </c>
      <c r="Z13" s="43"/>
      <c r="AA13" s="306"/>
      <c r="AB13" s="44" t="str">
        <f t="shared" ref="AB13:AB27" si="6">_xlfn.IFNA(LOOKUP(H13,$X$6:$X$9,$Y$6:$Y$9),"")</f>
        <v/>
      </c>
      <c r="AC13" s="44" t="str">
        <f t="shared" ref="AC13:AC27" si="7">_xlfn.IFNA(LOOKUP(J13,$X$6:$X$9,$Y$6:$Y$9),"")</f>
        <v/>
      </c>
      <c r="AE13" s="45"/>
      <c r="AF13" s="42" t="s">
        <v>77</v>
      </c>
      <c r="AG13" s="42" t="s">
        <v>86</v>
      </c>
      <c r="AH13" s="42" t="s">
        <v>89</v>
      </c>
      <c r="AI13" s="42" t="s">
        <v>84</v>
      </c>
    </row>
    <row r="14" spans="2:35" ht="23.15" customHeight="1" x14ac:dyDescent="0.35">
      <c r="B14" s="25"/>
      <c r="C14" s="248" t="s">
        <v>103</v>
      </c>
      <c r="D14" s="248"/>
      <c r="E14" s="248"/>
      <c r="F14" s="72"/>
      <c r="G14" s="72"/>
      <c r="H14" s="40" t="str">
        <f t="shared" si="4"/>
        <v>-</v>
      </c>
      <c r="I14" s="264"/>
      <c r="J14" s="40" t="str">
        <f t="shared" si="5"/>
        <v>-</v>
      </c>
      <c r="K14" s="28"/>
      <c r="X14" s="49" t="s">
        <v>77</v>
      </c>
      <c r="Y14" s="42">
        <v>3</v>
      </c>
      <c r="Z14" s="43"/>
      <c r="AA14" s="306"/>
      <c r="AB14" s="44" t="str">
        <f t="shared" si="6"/>
        <v/>
      </c>
      <c r="AC14" s="44" t="str">
        <f t="shared" si="7"/>
        <v/>
      </c>
      <c r="AE14" s="42" t="s">
        <v>104</v>
      </c>
      <c r="AF14" s="42" t="s">
        <v>77</v>
      </c>
      <c r="AG14" s="42" t="s">
        <v>77</v>
      </c>
      <c r="AH14" s="42" t="s">
        <v>86</v>
      </c>
      <c r="AI14" s="42" t="s">
        <v>84</v>
      </c>
    </row>
    <row r="15" spans="2:35" ht="23.15" customHeight="1" x14ac:dyDescent="0.35">
      <c r="B15" s="25"/>
      <c r="C15" s="248" t="s">
        <v>105</v>
      </c>
      <c r="D15" s="248"/>
      <c r="E15" s="248"/>
      <c r="F15" s="72"/>
      <c r="G15" s="72"/>
      <c r="H15" s="40" t="str">
        <f t="shared" si="4"/>
        <v>-</v>
      </c>
      <c r="I15" s="264"/>
      <c r="J15" s="40" t="str">
        <f t="shared" si="5"/>
        <v>-</v>
      </c>
      <c r="K15" s="28"/>
      <c r="X15" s="57"/>
      <c r="Y15" s="58"/>
      <c r="AA15" s="306"/>
      <c r="AB15" s="44" t="str">
        <f t="shared" si="6"/>
        <v/>
      </c>
      <c r="AC15" s="44" t="str">
        <f t="shared" si="7"/>
        <v/>
      </c>
      <c r="AE15" s="42" t="s">
        <v>106</v>
      </c>
      <c r="AF15" s="42" t="s">
        <v>77</v>
      </c>
      <c r="AG15" s="42" t="s">
        <v>86</v>
      </c>
      <c r="AH15" s="42" t="s">
        <v>86</v>
      </c>
      <c r="AI15" s="42" t="s">
        <v>84</v>
      </c>
    </row>
    <row r="16" spans="2:35" ht="23.15" customHeight="1" x14ac:dyDescent="0.35">
      <c r="B16" s="25"/>
      <c r="C16" s="248" t="s">
        <v>107</v>
      </c>
      <c r="D16" s="248"/>
      <c r="E16" s="248"/>
      <c r="F16" s="72"/>
      <c r="G16" s="72"/>
      <c r="H16" s="40" t="str">
        <f t="shared" si="4"/>
        <v>-</v>
      </c>
      <c r="I16" s="264"/>
      <c r="J16" s="40" t="str">
        <f t="shared" si="5"/>
        <v>-</v>
      </c>
      <c r="K16" s="28"/>
      <c r="AA16" s="306"/>
      <c r="AB16" s="44" t="str">
        <f t="shared" si="6"/>
        <v/>
      </c>
      <c r="AC16" s="44" t="str">
        <f t="shared" si="7"/>
        <v/>
      </c>
      <c r="AE16" s="42" t="s">
        <v>108</v>
      </c>
      <c r="AF16" s="42" t="s">
        <v>86</v>
      </c>
      <c r="AG16" s="42" t="s">
        <v>86</v>
      </c>
      <c r="AH16" s="42" t="s">
        <v>89</v>
      </c>
      <c r="AI16" s="42" t="s">
        <v>84</v>
      </c>
    </row>
    <row r="17" spans="2:35" ht="23.15" customHeight="1" x14ac:dyDescent="0.35">
      <c r="B17" s="25"/>
      <c r="C17" s="248" t="s">
        <v>109</v>
      </c>
      <c r="D17" s="248"/>
      <c r="E17" s="248"/>
      <c r="F17" s="72"/>
      <c r="G17" s="72"/>
      <c r="H17" s="40" t="str">
        <f t="shared" si="4"/>
        <v>-</v>
      </c>
      <c r="I17" s="264"/>
      <c r="J17" s="40" t="str">
        <f t="shared" si="5"/>
        <v>-</v>
      </c>
      <c r="K17" s="28"/>
      <c r="AA17" s="306"/>
      <c r="AB17" s="44" t="str">
        <f t="shared" si="6"/>
        <v/>
      </c>
      <c r="AC17" s="44" t="str">
        <f t="shared" si="7"/>
        <v/>
      </c>
      <c r="AE17" s="42" t="s">
        <v>110</v>
      </c>
      <c r="AF17" s="42" t="s">
        <v>86</v>
      </c>
      <c r="AG17" s="42" t="s">
        <v>89</v>
      </c>
      <c r="AH17" s="42" t="s">
        <v>89</v>
      </c>
      <c r="AI17" s="42" t="s">
        <v>84</v>
      </c>
    </row>
    <row r="18" spans="2:35" ht="23.15" customHeight="1" x14ac:dyDescent="0.35">
      <c r="B18" s="21"/>
      <c r="C18" s="248" t="s">
        <v>111</v>
      </c>
      <c r="D18" s="248"/>
      <c r="E18" s="248"/>
      <c r="F18" s="72"/>
      <c r="G18" s="72"/>
      <c r="H18" s="40" t="str">
        <f t="shared" si="4"/>
        <v>-</v>
      </c>
      <c r="I18" s="264"/>
      <c r="J18" s="40" t="str">
        <f t="shared" si="5"/>
        <v>-</v>
      </c>
      <c r="K18" s="24"/>
      <c r="AA18" s="306"/>
      <c r="AB18" s="44" t="str">
        <f t="shared" si="6"/>
        <v/>
      </c>
      <c r="AC18" s="44" t="str">
        <f t="shared" si="7"/>
        <v/>
      </c>
    </row>
    <row r="19" spans="2:35" ht="23.15" customHeight="1" x14ac:dyDescent="0.35">
      <c r="B19" s="25"/>
      <c r="C19" s="248" t="s">
        <v>112</v>
      </c>
      <c r="D19" s="248"/>
      <c r="E19" s="248"/>
      <c r="F19" s="72"/>
      <c r="G19" s="72"/>
      <c r="H19" s="40" t="str">
        <f t="shared" si="4"/>
        <v>-</v>
      </c>
      <c r="I19" s="264"/>
      <c r="J19" s="40" t="str">
        <f t="shared" si="5"/>
        <v>-</v>
      </c>
      <c r="K19" s="28"/>
      <c r="AA19" s="306"/>
      <c r="AB19" s="44" t="str">
        <f t="shared" si="6"/>
        <v/>
      </c>
      <c r="AC19" s="44" t="str">
        <f t="shared" si="7"/>
        <v/>
      </c>
    </row>
    <row r="20" spans="2:35" ht="23.15" customHeight="1" x14ac:dyDescent="0.35">
      <c r="B20" s="25"/>
      <c r="C20" s="248" t="s">
        <v>114</v>
      </c>
      <c r="D20" s="248"/>
      <c r="E20" s="248"/>
      <c r="F20" s="72"/>
      <c r="G20" s="72"/>
      <c r="H20" s="40" t="str">
        <f t="shared" si="4"/>
        <v>-</v>
      </c>
      <c r="I20" s="264"/>
      <c r="J20" s="40" t="str">
        <f t="shared" si="5"/>
        <v>-</v>
      </c>
      <c r="K20" s="28"/>
      <c r="AA20" s="306"/>
      <c r="AB20" s="44" t="str">
        <f t="shared" si="6"/>
        <v/>
      </c>
      <c r="AC20" s="44" t="str">
        <f t="shared" si="7"/>
        <v/>
      </c>
    </row>
    <row r="21" spans="2:35" ht="23.15" customHeight="1" x14ac:dyDescent="0.35">
      <c r="B21" s="25"/>
      <c r="C21" s="248" t="s">
        <v>118</v>
      </c>
      <c r="D21" s="248"/>
      <c r="E21" s="248"/>
      <c r="F21" s="72"/>
      <c r="G21" s="72"/>
      <c r="H21" s="40" t="str">
        <f t="shared" si="4"/>
        <v>-</v>
      </c>
      <c r="I21" s="264"/>
      <c r="J21" s="40" t="str">
        <f t="shared" si="5"/>
        <v>-</v>
      </c>
      <c r="K21" s="28"/>
      <c r="AA21" s="306"/>
      <c r="AB21" s="44" t="str">
        <f t="shared" si="6"/>
        <v/>
      </c>
      <c r="AC21" s="44" t="str">
        <f t="shared" si="7"/>
        <v/>
      </c>
    </row>
    <row r="22" spans="2:35" ht="23.15" customHeight="1" x14ac:dyDescent="0.35">
      <c r="B22" s="25"/>
      <c r="C22" s="248" t="s">
        <v>120</v>
      </c>
      <c r="D22" s="248"/>
      <c r="E22" s="248"/>
      <c r="F22" s="72"/>
      <c r="G22" s="72"/>
      <c r="H22" s="40" t="str">
        <f t="shared" si="4"/>
        <v>-</v>
      </c>
      <c r="I22" s="264"/>
      <c r="J22" s="40" t="str">
        <f t="shared" si="5"/>
        <v>-</v>
      </c>
      <c r="K22" s="28"/>
      <c r="AA22" s="306"/>
      <c r="AB22" s="44" t="str">
        <f t="shared" si="6"/>
        <v/>
      </c>
      <c r="AC22" s="44" t="str">
        <f t="shared" si="7"/>
        <v/>
      </c>
    </row>
    <row r="23" spans="2:35" ht="23.15" customHeight="1" x14ac:dyDescent="0.35">
      <c r="B23" s="25"/>
      <c r="C23" s="248" t="s">
        <v>122</v>
      </c>
      <c r="D23" s="248"/>
      <c r="E23" s="248"/>
      <c r="F23" s="72"/>
      <c r="G23" s="72"/>
      <c r="H23" s="40" t="str">
        <f t="shared" si="4"/>
        <v>-</v>
      </c>
      <c r="I23" s="264"/>
      <c r="J23" s="40" t="str">
        <f t="shared" si="5"/>
        <v>-</v>
      </c>
      <c r="K23" s="28"/>
      <c r="AA23" s="306"/>
      <c r="AB23" s="44" t="str">
        <f t="shared" si="6"/>
        <v/>
      </c>
      <c r="AC23" s="44" t="str">
        <f t="shared" si="7"/>
        <v/>
      </c>
    </row>
    <row r="24" spans="2:35" ht="23.15" customHeight="1" x14ac:dyDescent="0.35">
      <c r="B24" s="25"/>
      <c r="C24" s="248" t="s">
        <v>123</v>
      </c>
      <c r="D24" s="248"/>
      <c r="E24" s="248"/>
      <c r="F24" s="72"/>
      <c r="G24" s="72"/>
      <c r="H24" s="40" t="str">
        <f t="shared" si="4"/>
        <v>-</v>
      </c>
      <c r="I24" s="264"/>
      <c r="J24" s="40" t="str">
        <f t="shared" si="5"/>
        <v>-</v>
      </c>
      <c r="K24" s="28"/>
      <c r="AA24" s="306"/>
      <c r="AB24" s="44" t="str">
        <f t="shared" si="6"/>
        <v/>
      </c>
      <c r="AC24" s="44" t="str">
        <f t="shared" si="7"/>
        <v/>
      </c>
    </row>
    <row r="25" spans="2:35" ht="23.15" customHeight="1" x14ac:dyDescent="0.35">
      <c r="B25" s="25"/>
      <c r="C25" s="248" t="s">
        <v>125</v>
      </c>
      <c r="D25" s="248"/>
      <c r="E25" s="248"/>
      <c r="F25" s="72"/>
      <c r="G25" s="72"/>
      <c r="H25" s="40" t="str">
        <f t="shared" si="4"/>
        <v>-</v>
      </c>
      <c r="I25" s="264"/>
      <c r="J25" s="40" t="str">
        <f t="shared" si="5"/>
        <v>-</v>
      </c>
      <c r="K25" s="28"/>
      <c r="AA25" s="306"/>
      <c r="AB25" s="44" t="str">
        <f t="shared" si="6"/>
        <v/>
      </c>
      <c r="AC25" s="44" t="str">
        <f t="shared" si="7"/>
        <v/>
      </c>
    </row>
    <row r="26" spans="2:35" ht="23.15" customHeight="1" x14ac:dyDescent="0.35">
      <c r="B26" s="25"/>
      <c r="C26" s="248" t="s">
        <v>126</v>
      </c>
      <c r="D26" s="248"/>
      <c r="E26" s="248"/>
      <c r="F26" s="72"/>
      <c r="G26" s="72"/>
      <c r="H26" s="40" t="str">
        <f t="shared" si="4"/>
        <v>-</v>
      </c>
      <c r="I26" s="264"/>
      <c r="J26" s="40" t="str">
        <f t="shared" si="5"/>
        <v>-</v>
      </c>
      <c r="K26" s="28"/>
      <c r="AA26" s="306"/>
      <c r="AB26" s="44" t="str">
        <f t="shared" si="6"/>
        <v/>
      </c>
      <c r="AC26" s="44" t="str">
        <f t="shared" si="7"/>
        <v/>
      </c>
    </row>
    <row r="27" spans="2:35" ht="23.15" customHeight="1" x14ac:dyDescent="0.35">
      <c r="B27" s="25"/>
      <c r="C27" s="253" t="s">
        <v>128</v>
      </c>
      <c r="D27" s="253"/>
      <c r="E27" s="253"/>
      <c r="F27" s="72"/>
      <c r="G27" s="72"/>
      <c r="H27" s="40" t="str">
        <f t="shared" si="4"/>
        <v>-</v>
      </c>
      <c r="I27" s="319"/>
      <c r="J27" s="40" t="str">
        <f t="shared" si="5"/>
        <v>-</v>
      </c>
      <c r="K27" s="28"/>
      <c r="AA27" s="306"/>
      <c r="AB27" s="44" t="str">
        <f t="shared" si="6"/>
        <v/>
      </c>
      <c r="AC27" s="44" t="str">
        <f t="shared" si="7"/>
        <v/>
      </c>
    </row>
    <row r="28" spans="2:35" ht="23.15" customHeight="1" thickBot="1" x14ac:dyDescent="0.4">
      <c r="B28" s="25"/>
      <c r="C28" s="297"/>
      <c r="D28" s="298"/>
      <c r="E28" s="298"/>
      <c r="F28" s="298"/>
      <c r="G28" s="59" t="s">
        <v>35</v>
      </c>
      <c r="H28" s="48" t="str">
        <f>_xlfn.IFNA(LOOKUP(AB28,Y11:Y14,X11:X14),"-")</f>
        <v>-</v>
      </c>
      <c r="I28" s="76" t="s">
        <v>36</v>
      </c>
      <c r="J28" s="48" t="str">
        <f>_xlfn.IFNA(LOOKUP(AC28,Y11:Y14,X11:X14),"-")</f>
        <v>-</v>
      </c>
      <c r="K28" s="28"/>
      <c r="AA28" s="307"/>
      <c r="AB28" s="44" t="str">
        <f>IF(COUNT(AB12:AB27)=0,"",MAX(AB12:AB27))</f>
        <v/>
      </c>
      <c r="AC28" s="44" t="str">
        <f>IF(COUNT(AC12:AC27)=0,"",MAX(AC12:AC27))</f>
        <v/>
      </c>
    </row>
    <row r="29" spans="2:35" ht="23.15" customHeight="1" thickTop="1" x14ac:dyDescent="0.35">
      <c r="B29" s="25"/>
      <c r="C29" s="292" t="s">
        <v>130</v>
      </c>
      <c r="D29" s="293"/>
      <c r="E29" s="293"/>
      <c r="F29" s="294" t="s">
        <v>67</v>
      </c>
      <c r="G29" s="295" t="s">
        <v>68</v>
      </c>
      <c r="H29" s="296" t="s">
        <v>69</v>
      </c>
      <c r="I29" s="240" t="s">
        <v>71</v>
      </c>
      <c r="J29" s="240" t="s">
        <v>72</v>
      </c>
      <c r="K29" s="28"/>
      <c r="AB29" s="52"/>
      <c r="AC29" s="53"/>
    </row>
    <row r="30" spans="2:35" ht="23.15" customHeight="1" x14ac:dyDescent="0.35">
      <c r="B30" s="25"/>
      <c r="C30" s="292"/>
      <c r="D30" s="293"/>
      <c r="E30" s="293"/>
      <c r="F30" s="294"/>
      <c r="G30" s="295"/>
      <c r="H30" s="296"/>
      <c r="I30" s="241"/>
      <c r="J30" s="241"/>
      <c r="K30" s="28"/>
      <c r="AB30" s="55"/>
      <c r="AC30" s="56"/>
    </row>
    <row r="31" spans="2:35" ht="23.15" customHeight="1" x14ac:dyDescent="0.35">
      <c r="B31" s="25"/>
      <c r="C31" s="254" t="s">
        <v>133</v>
      </c>
      <c r="D31" s="254"/>
      <c r="E31" s="254"/>
      <c r="F31" s="72"/>
      <c r="G31" s="72"/>
      <c r="H31" s="40" t="str">
        <f>_xlfn.IFNA(VLOOKUP(G31,$AE$6:$AI$10,MATCH(F31,$AE$6:$AI$6,0),0),"-")</f>
        <v>-</v>
      </c>
      <c r="I31" s="263" t="str">
        <f>I6</f>
        <v>-</v>
      </c>
      <c r="J31" s="40" t="str">
        <f>_xlfn.IFNA(VLOOKUP($I$6,$AE$13:$AI$17,MATCH(H31,$AE$13:$AI$13,0),0),"-")</f>
        <v>-</v>
      </c>
      <c r="K31" s="25"/>
      <c r="AA31" s="305" t="s">
        <v>42</v>
      </c>
      <c r="AB31" s="44" t="str">
        <f>_xlfn.IFNA(LOOKUP(H31,$X$6:$X$9,$Y$6:$Y$9),"")</f>
        <v/>
      </c>
      <c r="AC31" s="44" t="str">
        <f>_xlfn.IFNA(LOOKUP(J31,$X$6:$X$9,$Y$6:$Y$9),"")</f>
        <v/>
      </c>
    </row>
    <row r="32" spans="2:35" ht="23.15" customHeight="1" x14ac:dyDescent="0.35">
      <c r="B32" s="25"/>
      <c r="C32" s="291" t="s">
        <v>87</v>
      </c>
      <c r="D32" s="291"/>
      <c r="E32" s="291"/>
      <c r="F32" s="72"/>
      <c r="G32" s="72"/>
      <c r="H32" s="40" t="str">
        <f>_xlfn.IFNA(VLOOKUP(G32,$AE$6:$AI$10,MATCH(F32,$AE$6:$AI$6,0),0),"-")</f>
        <v>-</v>
      </c>
      <c r="I32" s="319"/>
      <c r="J32" s="40" t="str">
        <f>_xlfn.IFNA(VLOOKUP($I$6,$AE$13:$AI$17,MATCH(H32,$AE$13:$AI$13,0),0),"-")</f>
        <v>-</v>
      </c>
      <c r="K32" s="25"/>
      <c r="AA32" s="306"/>
      <c r="AB32" s="44" t="str">
        <f>_xlfn.IFNA(LOOKUP(H32,$X$6:$X$9,$Y$6:$Y$9),"")</f>
        <v/>
      </c>
      <c r="AC32" s="44" t="str">
        <f>_xlfn.IFNA(LOOKUP(J32,$X$6:$X$9,$Y$6:$Y$9),"")</f>
        <v/>
      </c>
    </row>
    <row r="33" spans="2:29" ht="23.15" customHeight="1" thickBot="1" x14ac:dyDescent="0.4">
      <c r="B33" s="25"/>
      <c r="C33" s="285"/>
      <c r="D33" s="286"/>
      <c r="E33" s="286"/>
      <c r="F33" s="286"/>
      <c r="G33" s="63" t="s">
        <v>35</v>
      </c>
      <c r="H33" s="48" t="str">
        <f>_xlfn.IFNA(LOOKUP(AB33,Y11:Y14,X11:X14),"-")</f>
        <v>-</v>
      </c>
      <c r="I33" s="77" t="s">
        <v>36</v>
      </c>
      <c r="J33" s="48" t="str">
        <f>_xlfn.IFNA(LOOKUP(AC33,Y11:Y14,X11:X14),"-")</f>
        <v>-</v>
      </c>
      <c r="K33" s="28"/>
      <c r="AA33" s="307"/>
      <c r="AB33" s="44" t="str">
        <f>IF(COUNT(AB31:AB32)=0,"",MAX(AB31:AB32))</f>
        <v/>
      </c>
      <c r="AC33" s="44" t="str">
        <f>IF(COUNT(AC31:AC32)=0,"",MAX(AC31:AC32))</f>
        <v/>
      </c>
    </row>
    <row r="34" spans="2:29" ht="29.5" customHeight="1" thickTop="1" x14ac:dyDescent="0.35">
      <c r="B34" s="25"/>
      <c r="C34" s="283" t="s">
        <v>136</v>
      </c>
      <c r="D34" s="284"/>
      <c r="E34" s="284"/>
      <c r="F34" s="78"/>
      <c r="G34" s="79" t="s">
        <v>35</v>
      </c>
      <c r="H34" s="66" t="str">
        <f>_xlfn.IFNA(LOOKUP(AB34,Y11:Y14,X11:X14),"-")</f>
        <v>-</v>
      </c>
      <c r="I34" s="65" t="s">
        <v>36</v>
      </c>
      <c r="J34" s="66" t="str">
        <f>_xlfn.IFNA(LOOKUP(AC34,Y11:Y14,X11:X14),"-")</f>
        <v>-</v>
      </c>
      <c r="K34" s="25"/>
      <c r="AA34" s="67" t="s">
        <v>137</v>
      </c>
      <c r="AB34" s="44" t="str">
        <f>IF(COUNT(AB9,AB28,AB33)=0,"",MAX(AB9,AB28,AB33))</f>
        <v/>
      </c>
      <c r="AC34" s="44" t="str">
        <f>IF(COUNT(AC9,AC28,AC33)=0,"",MAX(AC9,AC28,AC33))</f>
        <v/>
      </c>
    </row>
    <row r="35" spans="2:29" ht="15" customHeight="1" x14ac:dyDescent="0.35">
      <c r="B35" s="68"/>
      <c r="C35" s="69"/>
      <c r="D35" s="69"/>
      <c r="E35" s="69"/>
      <c r="F35" s="70"/>
      <c r="G35" s="69"/>
      <c r="H35" s="69"/>
      <c r="I35" s="69"/>
      <c r="J35" s="69"/>
      <c r="K35" s="71"/>
    </row>
  </sheetData>
  <sheetProtection algorithmName="SHA-512" hashValue="dF/s+A1NwmtglQ//A93FIELqpR04W+EcW5BnMt5m1aJv4NBkMHNpVzKBFqgwhdD7FIQzSfwVKJjLF9lnpLyQoA==" saltValue="GkDZkODuV1an3Dt0kfZwVQ==" spinCount="100000" sheet="1" objects="1" scenarios="1" selectLockedCells="1"/>
  <mergeCells count="62">
    <mergeCell ref="C5:E5"/>
    <mergeCell ref="X5:Y5"/>
    <mergeCell ref="S3:T4"/>
    <mergeCell ref="C3:E4"/>
    <mergeCell ref="F3:H4"/>
    <mergeCell ref="M3:N4"/>
    <mergeCell ref="P3:Q4"/>
    <mergeCell ref="X3:AI3"/>
    <mergeCell ref="C6:E6"/>
    <mergeCell ref="I6:I8"/>
    <mergeCell ref="M6:V6"/>
    <mergeCell ref="AA6:AA9"/>
    <mergeCell ref="C7:E7"/>
    <mergeCell ref="N7:U7"/>
    <mergeCell ref="C8:E8"/>
    <mergeCell ref="O8:P8"/>
    <mergeCell ref="R8:U8"/>
    <mergeCell ref="C9:F9"/>
    <mergeCell ref="O9:P9"/>
    <mergeCell ref="R9:U9"/>
    <mergeCell ref="C10:E11"/>
    <mergeCell ref="F10:F11"/>
    <mergeCell ref="G10:G11"/>
    <mergeCell ref="H10:H11"/>
    <mergeCell ref="I10:I11"/>
    <mergeCell ref="J10:J11"/>
    <mergeCell ref="O10:P10"/>
    <mergeCell ref="R10:U10"/>
    <mergeCell ref="AA12:AA28"/>
    <mergeCell ref="C13:E13"/>
    <mergeCell ref="C14:E14"/>
    <mergeCell ref="C15:E15"/>
    <mergeCell ref="C16:E16"/>
    <mergeCell ref="C22:E22"/>
    <mergeCell ref="O11:P11"/>
    <mergeCell ref="R11:U11"/>
    <mergeCell ref="C12:E12"/>
    <mergeCell ref="I12:I27"/>
    <mergeCell ref="M12:V12"/>
    <mergeCell ref="C17:E17"/>
    <mergeCell ref="C18:E18"/>
    <mergeCell ref="C19:E19"/>
    <mergeCell ref="C20:E20"/>
    <mergeCell ref="C21:E21"/>
    <mergeCell ref="I29:I30"/>
    <mergeCell ref="J29:J30"/>
    <mergeCell ref="C23:E23"/>
    <mergeCell ref="C24:E24"/>
    <mergeCell ref="C25:E25"/>
    <mergeCell ref="C26:E26"/>
    <mergeCell ref="C27:E27"/>
    <mergeCell ref="C28:F28"/>
    <mergeCell ref="C29:E30"/>
    <mergeCell ref="F29:F30"/>
    <mergeCell ref="G29:G30"/>
    <mergeCell ref="H29:H30"/>
    <mergeCell ref="C34:E34"/>
    <mergeCell ref="C31:E31"/>
    <mergeCell ref="I31:I32"/>
    <mergeCell ref="AA31:AA33"/>
    <mergeCell ref="C32:E32"/>
    <mergeCell ref="C33:F33"/>
  </mergeCells>
  <conditionalFormatting sqref="H6:H9 H12:H28 H31:H34">
    <cfRule type="cellIs" dxfId="23" priority="5" operator="equal">
      <formula>"High"</formula>
    </cfRule>
    <cfRule type="cellIs" dxfId="22" priority="6" operator="equal">
      <formula>"Medium"</formula>
    </cfRule>
    <cfRule type="cellIs" dxfId="21" priority="7" operator="equal">
      <formula>"Low"</formula>
    </cfRule>
    <cfRule type="cellIs" dxfId="20" priority="8" operator="equal">
      <formula>"Insignificant"</formula>
    </cfRule>
  </conditionalFormatting>
  <conditionalFormatting sqref="J6:J9 J12:J28 J31:J34">
    <cfRule type="cellIs" dxfId="19" priority="1" operator="equal">
      <formula>"High"</formula>
    </cfRule>
    <cfRule type="cellIs" dxfId="18" priority="2" operator="equal">
      <formula>"Medium"</formula>
    </cfRule>
    <cfRule type="cellIs" dxfId="17" priority="3" operator="equal">
      <formula>"Low"</formula>
    </cfRule>
    <cfRule type="cellIs" dxfId="16" priority="4" operator="equal">
      <formula>"Insignificant"</formula>
    </cfRule>
  </conditionalFormatting>
  <dataValidations count="4">
    <dataValidation type="custom" showInputMessage="1" showErrorMessage="1" errorTitle="Too Many Zones" error="Choose only ONE zone. Remove the X from the other zone(s)." sqref="O8:P8" xr:uid="{84A70C55-5CC7-44F1-9133-D3D92930A7F5}">
      <formula1>OR(O9&gt;0,O10&gt;0,O11&gt;0)=FALSE</formula1>
    </dataValidation>
    <dataValidation type="custom" showInputMessage="1" showErrorMessage="1" errorTitle="Too Many Zones" error="Choose only ONE zone. Remove the X from the other zone(s)." sqref="O9:P9" xr:uid="{6567E496-422C-44B4-8B4A-2C0C4C283BE5}">
      <formula1>OR(O8&gt;0,O10&gt;0,O11&gt;0)=FALSE</formula1>
    </dataValidation>
    <dataValidation type="custom" showInputMessage="1" showErrorMessage="1" errorTitle="Too Many Zones" error="Choose only ONE zone. Remove the X from the other zone(s)." sqref="O10:P10" xr:uid="{D707A4C1-D3C9-4C93-B97F-586FAA55869F}">
      <formula1>OR(O8&gt;0,O9&gt;0,O11&gt;0)=FALSE</formula1>
    </dataValidation>
    <dataValidation type="custom" showInputMessage="1" showErrorMessage="1" errorTitle="Too Many Zones" error="Choose only ONE zone. Remove the X from the other zone(s)." sqref="O11:P11" xr:uid="{BC807764-8288-49DE-99DE-D1A6368B199D}">
      <formula1>OR(O8&gt;0,O9&gt;0,O10&gt;0)=FALSE</formula1>
    </dataValidation>
  </dataValidations>
  <hyperlinks>
    <hyperlink ref="M3:N4" location="DASH!A1" display="DASHBOARD" xr:uid="{35EF6203-7395-498B-BEF5-AA494FA7BB80}"/>
    <hyperlink ref="P3:Q4" location="GPS!A1" display="GPS" xr:uid="{2D63339D-C8C0-4018-BF11-60F5FD22C9AD}"/>
    <hyperlink ref="S3:T4" location="Comments!E4" display="COMMENT" xr:uid="{43604E23-8A30-4889-AF5E-754D9B893016}"/>
  </hyperlink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578073-2B0C-4F14-AD44-AE29C225B668}">
          <x14:formula1>
            <xm:f>Engine!$E$5:$E$8</xm:f>
          </x14:formula1>
          <xm:sqref>F6:F8 F12:F27 F31:F32</xm:sqref>
        </x14:dataValidation>
        <x14:dataValidation type="list" allowBlank="1" showInputMessage="1" showErrorMessage="1" xr:uid="{EDC1DCE6-0FBF-47ED-808A-3E34BE78B517}">
          <x14:formula1>
            <xm:f>Engine!$F$5:$F$8</xm:f>
          </x14:formula1>
          <xm:sqref>G6:G8 G12:G27 G31:G32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57D2-14EA-4624-BC02-4CB5C379E2CC}">
  <sheetPr codeName="Sheet9">
    <tabColor rgb="FF990033"/>
  </sheetPr>
  <dimension ref="B1:AR27"/>
  <sheetViews>
    <sheetView zoomScaleNormal="100" workbookViewId="0">
      <selection activeCell="D6" sqref="D6"/>
    </sheetView>
  </sheetViews>
  <sheetFormatPr defaultColWidth="8.7265625" defaultRowHeight="14.5" x14ac:dyDescent="0.35"/>
  <cols>
    <col min="1" max="1" width="1.453125" style="96" customWidth="1"/>
    <col min="2" max="2" width="2.7265625" style="96" customWidth="1"/>
    <col min="3" max="3" width="90.453125" style="96" customWidth="1"/>
    <col min="4" max="4" width="17.1796875" style="97" customWidth="1"/>
    <col min="5" max="5" width="5.81640625" style="97" customWidth="1"/>
    <col min="6" max="6" width="17.1796875" style="97" customWidth="1"/>
    <col min="7" max="7" width="5.81640625" style="97" customWidth="1"/>
    <col min="8" max="8" width="17.1796875" style="97" customWidth="1"/>
    <col min="9" max="9" width="5.81640625" style="97" customWidth="1"/>
    <col min="10" max="10" width="2.7265625" style="96" customWidth="1"/>
    <col min="11" max="11" width="1.453125" style="96" customWidth="1"/>
    <col min="12" max="13" width="8.7265625" style="96"/>
    <col min="14" max="14" width="1.453125" style="96" customWidth="1"/>
    <col min="15" max="16" width="8.7265625" style="96"/>
    <col min="17" max="17" width="1.453125" style="96" customWidth="1"/>
    <col min="18" max="20" width="8.7265625" style="96"/>
    <col min="21" max="21" width="13.1796875" style="16" hidden="1" customWidth="1"/>
    <col min="22" max="22" width="5.26953125" style="16" hidden="1" customWidth="1"/>
    <col min="23" max="23" width="13.1796875" style="16" hidden="1" customWidth="1"/>
    <col min="24" max="24" width="5.26953125" style="16" hidden="1" customWidth="1"/>
    <col min="25" max="25" width="13.1796875" style="16" hidden="1" customWidth="1"/>
    <col min="26" max="26" width="5.26953125" style="16" hidden="1" customWidth="1"/>
    <col min="27" max="27" width="13.1796875" style="16" hidden="1" customWidth="1"/>
    <col min="28" max="28" width="5.26953125" style="16" hidden="1" customWidth="1"/>
    <col min="29" max="29" width="13.1796875" style="16" hidden="1" customWidth="1"/>
    <col min="30" max="30" width="5.26953125" style="16" hidden="1" customWidth="1"/>
    <col min="31" max="31" width="13.1796875" style="16" hidden="1" customWidth="1"/>
    <col min="32" max="32" width="5.26953125" style="16" hidden="1" customWidth="1"/>
    <col min="33" max="33" width="13.1796875" style="16" hidden="1" customWidth="1"/>
    <col min="34" max="34" width="5.26953125" style="16" hidden="1" customWidth="1"/>
    <col min="35" max="35" width="13.1796875" style="16" hidden="1" customWidth="1"/>
    <col min="36" max="36" width="5.26953125" style="16" hidden="1" customWidth="1"/>
    <col min="37" max="37" width="13.1796875" style="16" hidden="1" customWidth="1"/>
    <col min="38" max="38" width="5.26953125" style="16" hidden="1" customWidth="1"/>
    <col min="39" max="39" width="13.1796875" style="16" hidden="1" customWidth="1"/>
    <col min="40" max="40" width="5.26953125" style="16" hidden="1" customWidth="1"/>
    <col min="41" max="41" width="13.1796875" style="16" hidden="1" customWidth="1"/>
    <col min="42" max="42" width="5.26953125" style="16" hidden="1" customWidth="1"/>
    <col min="43" max="43" width="13.1796875" style="16" hidden="1" customWidth="1"/>
    <col min="44" max="44" width="5.26953125" style="16" hidden="1" customWidth="1"/>
    <col min="45" max="16384" width="8.7265625" style="96"/>
  </cols>
  <sheetData>
    <row r="1" spans="2:44" ht="7.5" customHeight="1" x14ac:dyDescent="0.35"/>
    <row r="2" spans="2:44" ht="15.65" customHeight="1" x14ac:dyDescent="0.35">
      <c r="B2" s="17"/>
      <c r="C2" s="18"/>
      <c r="D2" s="19"/>
      <c r="E2" s="19"/>
      <c r="F2" s="19"/>
      <c r="G2" s="19"/>
      <c r="H2" s="19"/>
      <c r="I2" s="19"/>
      <c r="J2" s="20"/>
    </row>
    <row r="3" spans="2:44" ht="29.5" customHeight="1" x14ac:dyDescent="0.35">
      <c r="B3" s="25"/>
      <c r="C3" s="325" t="s">
        <v>152</v>
      </c>
      <c r="D3" s="333" t="s">
        <v>48</v>
      </c>
      <c r="E3" s="334"/>
      <c r="F3" s="333" t="s">
        <v>49</v>
      </c>
      <c r="G3" s="334"/>
      <c r="H3" s="335" t="s">
        <v>50</v>
      </c>
      <c r="I3" s="336"/>
      <c r="J3" s="28"/>
      <c r="L3" s="343" t="s">
        <v>62</v>
      </c>
      <c r="M3" s="344"/>
      <c r="N3" s="15"/>
      <c r="O3" s="345" t="s">
        <v>1</v>
      </c>
      <c r="P3" s="346"/>
      <c r="R3" s="341" t="s">
        <v>63</v>
      </c>
      <c r="S3" s="342"/>
    </row>
    <row r="4" spans="2:44" ht="19" customHeight="1" x14ac:dyDescent="0.35">
      <c r="B4" s="25"/>
      <c r="C4" s="326"/>
      <c r="D4" s="327" t="str">
        <f>IF(DASH!D7="","-",DASH!D7)</f>
        <v>-</v>
      </c>
      <c r="E4" s="328"/>
      <c r="F4" s="327" t="str">
        <f>IF(DASH!D9="","-",DASH!D9)</f>
        <v>-</v>
      </c>
      <c r="G4" s="328"/>
      <c r="H4" s="327" t="str">
        <f>IF(DASH!D11="","-",DASH!D11)</f>
        <v>-</v>
      </c>
      <c r="I4" s="329"/>
      <c r="J4" s="28"/>
    </row>
    <row r="5" spans="2:44" ht="26" x14ac:dyDescent="0.35">
      <c r="B5" s="25"/>
      <c r="C5" s="85" t="s">
        <v>153</v>
      </c>
      <c r="D5" s="91"/>
      <c r="E5" s="92"/>
      <c r="F5" s="91"/>
      <c r="G5" s="92"/>
      <c r="H5" s="91"/>
      <c r="I5" s="86"/>
      <c r="J5" s="28"/>
    </row>
    <row r="6" spans="2:44" ht="34" customHeight="1" x14ac:dyDescent="0.35">
      <c r="B6" s="25"/>
      <c r="C6" s="89" t="s">
        <v>154</v>
      </c>
      <c r="D6" s="98"/>
      <c r="E6" s="337" t="str">
        <f>_xlfn.IFNA(MAX(LOOKUP(D6,U7:U10,V7:V10),LOOKUP(D7,W7:W9,X7:X9)),"-")</f>
        <v>-</v>
      </c>
      <c r="F6" s="98"/>
      <c r="G6" s="337" t="str">
        <f>_xlfn.IFNA(MAX(LOOKUP(F6,U7:U10,V7:V10),LOOKUP(F7,W7:W9,X7:X9)),"-")</f>
        <v>-</v>
      </c>
      <c r="H6" s="99"/>
      <c r="I6" s="339" t="str">
        <f>_xlfn.IFNA(MAX(LOOKUP(H6,U7:U10,V7:V10),LOOKUP(H7,W7:W9,X7:X9)),"-")</f>
        <v>-</v>
      </c>
      <c r="J6" s="28"/>
      <c r="U6" s="330" t="s">
        <v>155</v>
      </c>
      <c r="V6" s="331"/>
      <c r="W6" s="331"/>
      <c r="X6" s="331"/>
      <c r="Y6" s="331"/>
      <c r="Z6" s="331"/>
      <c r="AA6" s="331"/>
      <c r="AB6" s="331"/>
      <c r="AC6" s="331"/>
      <c r="AD6" s="331"/>
      <c r="AE6" s="331"/>
      <c r="AF6" s="331"/>
      <c r="AG6" s="331"/>
      <c r="AH6" s="331"/>
      <c r="AI6" s="331"/>
      <c r="AJ6" s="331"/>
      <c r="AK6" s="331"/>
      <c r="AL6" s="331"/>
      <c r="AM6" s="331"/>
      <c r="AN6" s="331"/>
      <c r="AO6" s="331"/>
      <c r="AP6" s="331"/>
      <c r="AQ6" s="331"/>
      <c r="AR6" s="332"/>
    </row>
    <row r="7" spans="2:44" ht="24" customHeight="1" x14ac:dyDescent="0.35">
      <c r="B7" s="25"/>
      <c r="C7" s="90" t="s">
        <v>156</v>
      </c>
      <c r="D7" s="98"/>
      <c r="E7" s="338"/>
      <c r="F7" s="98"/>
      <c r="G7" s="338"/>
      <c r="H7" s="99"/>
      <c r="I7" s="340"/>
      <c r="J7" s="28"/>
      <c r="U7" s="42" t="s">
        <v>157</v>
      </c>
      <c r="V7" s="42">
        <v>1</v>
      </c>
      <c r="W7" s="42" t="s">
        <v>115</v>
      </c>
      <c r="X7" s="42">
        <v>6</v>
      </c>
      <c r="Y7" s="42" t="s">
        <v>115</v>
      </c>
      <c r="Z7" s="42">
        <v>1</v>
      </c>
      <c r="AA7" s="42" t="s">
        <v>115</v>
      </c>
      <c r="AB7" s="42">
        <v>1</v>
      </c>
      <c r="AC7" s="42" t="s">
        <v>158</v>
      </c>
      <c r="AD7" s="42">
        <v>2</v>
      </c>
      <c r="AE7" s="42" t="s">
        <v>159</v>
      </c>
      <c r="AF7" s="42">
        <v>1</v>
      </c>
      <c r="AG7" s="42" t="s">
        <v>160</v>
      </c>
      <c r="AH7" s="42">
        <v>1</v>
      </c>
      <c r="AI7" s="42" t="s">
        <v>161</v>
      </c>
      <c r="AJ7" s="42">
        <v>2</v>
      </c>
      <c r="AK7" s="42" t="s">
        <v>162</v>
      </c>
      <c r="AL7" s="42">
        <v>1</v>
      </c>
      <c r="AM7" s="42" t="s">
        <v>163</v>
      </c>
      <c r="AN7" s="42">
        <v>6</v>
      </c>
      <c r="AO7" s="42" t="s">
        <v>164</v>
      </c>
      <c r="AP7" s="42">
        <v>1</v>
      </c>
      <c r="AQ7" s="42" t="s">
        <v>165</v>
      </c>
      <c r="AR7" s="42">
        <v>1</v>
      </c>
    </row>
    <row r="8" spans="2:44" ht="26" x14ac:dyDescent="0.35">
      <c r="B8" s="25"/>
      <c r="C8" s="85" t="s">
        <v>166</v>
      </c>
      <c r="D8" s="91"/>
      <c r="E8" s="92"/>
      <c r="F8" s="91"/>
      <c r="G8" s="92"/>
      <c r="H8" s="91"/>
      <c r="I8" s="86"/>
      <c r="J8" s="28"/>
      <c r="U8" s="42" t="s">
        <v>167</v>
      </c>
      <c r="V8" s="42">
        <v>6</v>
      </c>
      <c r="W8" s="42" t="s">
        <v>168</v>
      </c>
      <c r="X8" s="42">
        <v>0</v>
      </c>
      <c r="Y8" s="42" t="s">
        <v>168</v>
      </c>
      <c r="Z8" s="42">
        <v>0</v>
      </c>
      <c r="AA8" s="42" t="s">
        <v>168</v>
      </c>
      <c r="AB8" s="42">
        <v>0</v>
      </c>
      <c r="AC8" s="42" t="s">
        <v>160</v>
      </c>
      <c r="AD8" s="42">
        <v>1</v>
      </c>
      <c r="AE8" s="42" t="s">
        <v>169</v>
      </c>
      <c r="AF8" s="42">
        <v>2</v>
      </c>
      <c r="AG8" s="42" t="s">
        <v>170</v>
      </c>
      <c r="AH8" s="42">
        <v>2</v>
      </c>
      <c r="AI8" s="42" t="s">
        <v>171</v>
      </c>
      <c r="AJ8" s="42">
        <v>1</v>
      </c>
      <c r="AK8" s="42" t="s">
        <v>172</v>
      </c>
      <c r="AL8" s="42">
        <v>2</v>
      </c>
      <c r="AM8" s="42" t="s">
        <v>168</v>
      </c>
      <c r="AN8" s="42">
        <v>0</v>
      </c>
      <c r="AO8" s="42" t="s">
        <v>173</v>
      </c>
      <c r="AP8" s="42">
        <v>6</v>
      </c>
      <c r="AQ8" s="42" t="s">
        <v>174</v>
      </c>
      <c r="AR8" s="42">
        <v>2</v>
      </c>
    </row>
    <row r="9" spans="2:44" ht="34" customHeight="1" x14ac:dyDescent="0.35">
      <c r="B9" s="25"/>
      <c r="C9" s="89" t="s">
        <v>175</v>
      </c>
      <c r="D9" s="98"/>
      <c r="E9" s="337" t="str">
        <f>_xlfn.IFNA(MAX(LOOKUP(D9,AC7:AC9,AD7:AD9),LOOKUP(D10,AE7:AE9,AF7:AF9),LOOKUP(D11,W7:W9,X7:X9),LOOKUP(D12,AA7:AA9,AB7:AB9)),"-")</f>
        <v>-</v>
      </c>
      <c r="F9" s="98"/>
      <c r="G9" s="337" t="str">
        <f>_xlfn.IFNA(MAX(LOOKUP(F9,AC7:AC9,AD7:AD9),LOOKUP(F10,AE7:AE9,AF7:AF9),LOOKUP(F11,W7:W9,X7:X9),LOOKUP(F12,AA7:AA9,AB7:AB9)),"-")</f>
        <v>-</v>
      </c>
      <c r="H9" s="99"/>
      <c r="I9" s="339" t="str">
        <f>_xlfn.IFNA(MAX(LOOKUP(H9,AC7:AC9,AD7:AD9),LOOKUP(H10,AE7:AE9,AF7:AF9),LOOKUP(H11,W7:W9,X7:X9),LOOKUP(H12,AA7:AA9,AB7:AB9)),"-")</f>
        <v>-</v>
      </c>
      <c r="J9" s="28"/>
      <c r="U9" s="42" t="s">
        <v>176</v>
      </c>
      <c r="V9" s="42">
        <v>2</v>
      </c>
      <c r="W9" s="42" t="s">
        <v>116</v>
      </c>
      <c r="X9" s="42">
        <v>1</v>
      </c>
      <c r="Y9" s="42" t="s">
        <v>116</v>
      </c>
      <c r="Z9" s="42">
        <v>6</v>
      </c>
      <c r="AA9" s="42" t="s">
        <v>116</v>
      </c>
      <c r="AB9" s="42">
        <v>2</v>
      </c>
      <c r="AC9" s="42" t="s">
        <v>168</v>
      </c>
      <c r="AD9" s="42">
        <v>0</v>
      </c>
      <c r="AE9" s="42" t="s">
        <v>168</v>
      </c>
      <c r="AF9" s="42">
        <v>0</v>
      </c>
      <c r="AG9" s="42" t="s">
        <v>168</v>
      </c>
      <c r="AH9" s="42">
        <v>0</v>
      </c>
      <c r="AI9" s="42" t="s">
        <v>168</v>
      </c>
      <c r="AJ9" s="42">
        <v>0</v>
      </c>
      <c r="AK9" s="42" t="s">
        <v>168</v>
      </c>
      <c r="AL9" s="42">
        <v>0</v>
      </c>
      <c r="AM9" s="42" t="s">
        <v>177</v>
      </c>
      <c r="AN9" s="42">
        <v>2</v>
      </c>
      <c r="AO9" s="42" t="s">
        <v>178</v>
      </c>
      <c r="AP9" s="42">
        <v>2</v>
      </c>
      <c r="AQ9" s="42" t="s">
        <v>168</v>
      </c>
      <c r="AR9" s="42">
        <v>0</v>
      </c>
    </row>
    <row r="10" spans="2:44" ht="24" customHeight="1" x14ac:dyDescent="0.35">
      <c r="B10" s="25"/>
      <c r="C10" s="90" t="s">
        <v>179</v>
      </c>
      <c r="D10" s="98"/>
      <c r="E10" s="347"/>
      <c r="F10" s="98"/>
      <c r="G10" s="347"/>
      <c r="H10" s="99"/>
      <c r="I10" s="348"/>
      <c r="J10" s="28"/>
      <c r="U10" s="42" t="s">
        <v>168</v>
      </c>
      <c r="V10" s="42">
        <v>0</v>
      </c>
      <c r="W10" s="323"/>
      <c r="X10" s="324"/>
      <c r="Y10" s="323"/>
      <c r="Z10" s="324"/>
      <c r="AA10" s="323"/>
      <c r="AB10" s="324"/>
      <c r="AC10" s="323"/>
      <c r="AD10" s="324"/>
      <c r="AE10" s="323"/>
      <c r="AF10" s="324"/>
      <c r="AG10" s="323"/>
      <c r="AH10" s="324"/>
      <c r="AI10" s="323"/>
      <c r="AJ10" s="324"/>
      <c r="AK10" s="323"/>
      <c r="AL10" s="324"/>
      <c r="AM10" s="42" t="s">
        <v>180</v>
      </c>
      <c r="AN10" s="42">
        <v>1</v>
      </c>
      <c r="AO10" s="42" t="s">
        <v>168</v>
      </c>
      <c r="AP10" s="42">
        <v>0</v>
      </c>
      <c r="AQ10" s="42" t="s">
        <v>181</v>
      </c>
      <c r="AR10" s="42">
        <v>6</v>
      </c>
    </row>
    <row r="11" spans="2:44" ht="24" customHeight="1" x14ac:dyDescent="0.35">
      <c r="B11" s="25"/>
      <c r="C11" s="89" t="s">
        <v>182</v>
      </c>
      <c r="D11" s="98"/>
      <c r="E11" s="347"/>
      <c r="F11" s="98"/>
      <c r="G11" s="347"/>
      <c r="H11" s="99"/>
      <c r="I11" s="348"/>
      <c r="J11" s="28"/>
    </row>
    <row r="12" spans="2:44" ht="24" customHeight="1" x14ac:dyDescent="0.35">
      <c r="B12" s="25"/>
      <c r="C12" s="90" t="s">
        <v>183</v>
      </c>
      <c r="D12" s="98"/>
      <c r="E12" s="338"/>
      <c r="F12" s="98"/>
      <c r="G12" s="338"/>
      <c r="H12" s="99"/>
      <c r="I12" s="340"/>
      <c r="J12" s="28"/>
    </row>
    <row r="13" spans="2:44" ht="26" x14ac:dyDescent="0.35">
      <c r="B13" s="25"/>
      <c r="C13" s="85" t="s">
        <v>184</v>
      </c>
      <c r="D13" s="91"/>
      <c r="E13" s="92"/>
      <c r="F13" s="91"/>
      <c r="G13" s="92"/>
      <c r="H13" s="91"/>
      <c r="I13" s="86"/>
      <c r="J13" s="28"/>
    </row>
    <row r="14" spans="2:44" ht="24" customHeight="1" x14ac:dyDescent="0.35">
      <c r="B14" s="25"/>
      <c r="C14" s="89" t="s">
        <v>185</v>
      </c>
      <c r="D14" s="98"/>
      <c r="E14" s="337" t="str">
        <f>_xlfn.IFNA(MAX(LOOKUP(D14,AG7:AG9,AH7:AH9),LOOKUP(D15,AI7:AI9,AJ7:AJ9),LOOKUP(D16,AK7:AK9,AL7:AL9),LOOKUP(D17,AA7:AA9,AB7:AB9)),"-")</f>
        <v>-</v>
      </c>
      <c r="F14" s="98"/>
      <c r="G14" s="337" t="str">
        <f>_xlfn.IFNA(MAX(LOOKUP(F14,AG7:AG9,AH7:AH9),LOOKUP(F15,AI7:AI9,AJ7:AJ9),LOOKUP(F16,AK7:AK9,AL7:AL9),LOOKUP(F17,AA7:AA9,AB7:AB9)),"-")</f>
        <v>-</v>
      </c>
      <c r="H14" s="99"/>
      <c r="I14" s="339" t="str">
        <f>_xlfn.IFNA(MAX(LOOKUP(H14,AG7:AG9,AH7:AH9),LOOKUP(H15,AI7:AI9,AJ7:AJ9),LOOKUP(H16,AK7:AK9,AL7:AL9),LOOKUP(H17,AA7:AA9,AB7:AB9)),"-")</f>
        <v>-</v>
      </c>
      <c r="J14" s="28"/>
    </row>
    <row r="15" spans="2:44" ht="26" x14ac:dyDescent="0.35">
      <c r="B15" s="25"/>
      <c r="C15" s="89" t="s">
        <v>186</v>
      </c>
      <c r="D15" s="98"/>
      <c r="E15" s="347"/>
      <c r="F15" s="98"/>
      <c r="G15" s="347"/>
      <c r="H15" s="99"/>
      <c r="I15" s="348"/>
      <c r="J15" s="28"/>
    </row>
    <row r="16" spans="2:44" ht="24" customHeight="1" x14ac:dyDescent="0.35">
      <c r="B16" s="25"/>
      <c r="C16" s="89" t="s">
        <v>187</v>
      </c>
      <c r="D16" s="98"/>
      <c r="E16" s="347"/>
      <c r="F16" s="98"/>
      <c r="G16" s="347"/>
      <c r="H16" s="99"/>
      <c r="I16" s="348"/>
      <c r="J16" s="28"/>
    </row>
    <row r="17" spans="2:10" ht="24" customHeight="1" x14ac:dyDescent="0.35">
      <c r="B17" s="25"/>
      <c r="C17" s="89" t="s">
        <v>188</v>
      </c>
      <c r="D17" s="98"/>
      <c r="E17" s="338"/>
      <c r="F17" s="98"/>
      <c r="G17" s="338"/>
      <c r="H17" s="99"/>
      <c r="I17" s="340"/>
      <c r="J17" s="28"/>
    </row>
    <row r="18" spans="2:10" ht="26" x14ac:dyDescent="0.35">
      <c r="B18" s="25"/>
      <c r="C18" s="85" t="s">
        <v>189</v>
      </c>
      <c r="D18" s="91"/>
      <c r="E18" s="92"/>
      <c r="F18" s="91"/>
      <c r="G18" s="92"/>
      <c r="H18" s="91"/>
      <c r="I18" s="86"/>
      <c r="J18" s="28"/>
    </row>
    <row r="19" spans="2:10" ht="34" customHeight="1" x14ac:dyDescent="0.35">
      <c r="B19" s="25"/>
      <c r="C19" s="89" t="s">
        <v>190</v>
      </c>
      <c r="D19" s="98"/>
      <c r="E19" s="337" t="str">
        <f>_xlfn.IFNA(MAX(LOOKUP(D19,Y7:Y9,Z7:Z9),LOOKUP(D20,Y7:Y9,Z7:Z9), LOOKUP(D21,AA7:AA9,AB7:AB9),LOOKUP(D22,Y7:Y9,Z7:Z9),LOOKUP(D23,AM7:AM10,AN7:AN10)),"-")</f>
        <v>-</v>
      </c>
      <c r="F19" s="98"/>
      <c r="G19" s="337" t="str">
        <f>_xlfn.IFNA(MAX(LOOKUP(F19,Y7:Y9,Z7:Z9),LOOKUP(F20,Y7:Y9,Z7:Z9), LOOKUP(F21,AA7:AA9,AB7:AB9),LOOKUP(F22,Y7:Y9,Z7:Z9),LOOKUP(F23,AM7:AM10,AN7:AN10)),"-")</f>
        <v>-</v>
      </c>
      <c r="H19" s="99"/>
      <c r="I19" s="339" t="str">
        <f>_xlfn.IFNA(MAX(LOOKUP(H19,Y7:Y9,Z7:Z9),LOOKUP(H20,Y7:Y9,Z7:Z9), LOOKUP(H21,AA7:AA9,AB7:AB9),LOOKUP(H22,Y7:Y9,Z7:Z9),LOOKUP(H23,AM7:AM10,AN7:AN10)),"-")</f>
        <v>-</v>
      </c>
      <c r="J19" s="28"/>
    </row>
    <row r="20" spans="2:10" ht="24" customHeight="1" x14ac:dyDescent="0.35">
      <c r="B20" s="25"/>
      <c r="C20" s="89" t="s">
        <v>191</v>
      </c>
      <c r="D20" s="98"/>
      <c r="E20" s="347"/>
      <c r="F20" s="98"/>
      <c r="G20" s="347"/>
      <c r="H20" s="99"/>
      <c r="I20" s="348"/>
      <c r="J20" s="28"/>
    </row>
    <row r="21" spans="2:10" ht="34" customHeight="1" x14ac:dyDescent="0.35">
      <c r="B21" s="25"/>
      <c r="C21" s="89" t="s">
        <v>192</v>
      </c>
      <c r="D21" s="98"/>
      <c r="E21" s="347"/>
      <c r="F21" s="98"/>
      <c r="G21" s="347"/>
      <c r="H21" s="99"/>
      <c r="I21" s="348"/>
      <c r="J21" s="28"/>
    </row>
    <row r="22" spans="2:10" ht="24" customHeight="1" x14ac:dyDescent="0.35">
      <c r="B22" s="25"/>
      <c r="C22" s="89" t="s">
        <v>193</v>
      </c>
      <c r="D22" s="98"/>
      <c r="E22" s="347"/>
      <c r="F22" s="98"/>
      <c r="G22" s="347"/>
      <c r="H22" s="99"/>
      <c r="I22" s="348"/>
      <c r="J22" s="28"/>
    </row>
    <row r="23" spans="2:10" ht="24" customHeight="1" x14ac:dyDescent="0.35">
      <c r="B23" s="25"/>
      <c r="C23" s="89" t="s">
        <v>194</v>
      </c>
      <c r="D23" s="98"/>
      <c r="E23" s="347"/>
      <c r="F23" s="98"/>
      <c r="G23" s="347"/>
      <c r="H23" s="99"/>
      <c r="I23" s="348"/>
      <c r="J23" s="28"/>
    </row>
    <row r="24" spans="2:10" ht="26" x14ac:dyDescent="0.35">
      <c r="B24" s="25"/>
      <c r="C24" s="85" t="s">
        <v>195</v>
      </c>
      <c r="D24" s="91"/>
      <c r="E24" s="92"/>
      <c r="F24" s="91"/>
      <c r="G24" s="92"/>
      <c r="H24" s="91"/>
      <c r="I24" s="86"/>
      <c r="J24" s="28"/>
    </row>
    <row r="25" spans="2:10" ht="46.5" x14ac:dyDescent="0.35">
      <c r="B25" s="25"/>
      <c r="C25" s="89" t="s">
        <v>196</v>
      </c>
      <c r="D25" s="98"/>
      <c r="E25" s="337" t="str">
        <f>_xlfn.IFNA(MAX(LOOKUP(D25,AO7:AO10,AP7:AP10),LOOKUP(D26,AQ7:AQ10,AR7:AR10)),"-")</f>
        <v>-</v>
      </c>
      <c r="F25" s="98"/>
      <c r="G25" s="337" t="str">
        <f>_xlfn.IFNA(MAX(LOOKUP(F25,AO7:AO10,AP7:AP10),LOOKUP(F26,AQ7:AQ10,AR7:AR10)),"-")</f>
        <v>-</v>
      </c>
      <c r="H25" s="99"/>
      <c r="I25" s="339" t="str">
        <f>_xlfn.IFNA(MAX(LOOKUP(H25,AO7:AO10,AP7:AP10),LOOKUP(H26,AQ7:AQ10,AR7:AR10)),"-")</f>
        <v>-</v>
      </c>
      <c r="J25" s="28"/>
    </row>
    <row r="26" spans="2:10" ht="49" customHeight="1" x14ac:dyDescent="0.35">
      <c r="B26" s="25"/>
      <c r="C26" s="89" t="s">
        <v>197</v>
      </c>
      <c r="D26" s="98"/>
      <c r="E26" s="338"/>
      <c r="F26" s="98"/>
      <c r="G26" s="338"/>
      <c r="H26" s="99"/>
      <c r="I26" s="340"/>
      <c r="J26" s="28"/>
    </row>
    <row r="27" spans="2:10" x14ac:dyDescent="0.35">
      <c r="B27" s="68"/>
      <c r="C27" s="87"/>
      <c r="D27" s="94"/>
      <c r="E27" s="94"/>
      <c r="F27" s="94"/>
      <c r="G27" s="94"/>
      <c r="H27" s="94"/>
      <c r="I27" s="94"/>
      <c r="J27" s="71"/>
    </row>
  </sheetData>
  <sheetProtection algorithmName="SHA-512" hashValue="02xz7SD4n1yXRCAcSD2BZDyMRt82LXigmV1pbeWngXkrYekFlIe1RMV+1fSdlUc5hxrplud69ez25K4HhMA9ag==" saltValue="3XDtnetwSZC9/DZosiPdeA==" spinCount="100000" sheet="1" objects="1" scenarios="1" selectLockedCells="1"/>
  <sortState xmlns:xlrd2="http://schemas.microsoft.com/office/spreadsheetml/2017/richdata2" ref="W7:W10">
    <sortCondition ref="W7:W10"/>
  </sortState>
  <mergeCells count="34">
    <mergeCell ref="AA10:AB10"/>
    <mergeCell ref="W10:X10"/>
    <mergeCell ref="Y10:Z10"/>
    <mergeCell ref="E9:E12"/>
    <mergeCell ref="E25:E26"/>
    <mergeCell ref="G25:G26"/>
    <mergeCell ref="I25:I26"/>
    <mergeCell ref="G14:G17"/>
    <mergeCell ref="I14:I17"/>
    <mergeCell ref="E19:E23"/>
    <mergeCell ref="G19:G23"/>
    <mergeCell ref="I19:I23"/>
    <mergeCell ref="G9:G12"/>
    <mergeCell ref="I9:I12"/>
    <mergeCell ref="E14:E17"/>
    <mergeCell ref="C3:C4"/>
    <mergeCell ref="D4:E4"/>
    <mergeCell ref="F4:G4"/>
    <mergeCell ref="H4:I4"/>
    <mergeCell ref="U6:AR6"/>
    <mergeCell ref="F3:G3"/>
    <mergeCell ref="H3:I3"/>
    <mergeCell ref="E6:E7"/>
    <mergeCell ref="G6:G7"/>
    <mergeCell ref="I6:I7"/>
    <mergeCell ref="R3:S3"/>
    <mergeCell ref="L3:M3"/>
    <mergeCell ref="O3:P3"/>
    <mergeCell ref="D3:E3"/>
    <mergeCell ref="AC10:AD10"/>
    <mergeCell ref="AE10:AF10"/>
    <mergeCell ref="AG10:AH10"/>
    <mergeCell ref="AI10:AJ10"/>
    <mergeCell ref="AK10:AL10"/>
  </mergeCells>
  <conditionalFormatting sqref="E6:E7 G6:G7 I6:I7 E9:E12 G9:G12 I9:I12 E14:E17 G14:G17 I14:I17 E19:E23 G19:G23 I19:I23 E25:E26 G25:G26 I25:I26">
    <cfRule type="cellIs" dxfId="15" priority="1" operator="equal">
      <formula>6</formula>
    </cfRule>
    <cfRule type="cellIs" dxfId="14" priority="2" operator="equal">
      <formula>2</formula>
    </cfRule>
    <cfRule type="cellIs" dxfId="13" priority="4" operator="equal">
      <formula>1</formula>
    </cfRule>
    <cfRule type="cellIs" dxfId="12" priority="5" operator="equal">
      <formula>0</formula>
    </cfRule>
  </conditionalFormatting>
  <hyperlinks>
    <hyperlink ref="L3:M3" location="DASH!A1" display="DASHBOARD" xr:uid="{BC435F4C-D2CF-4CA5-B762-FA097550C81C}"/>
    <hyperlink ref="O3:P3" location="GPS!A1" display="GPS" xr:uid="{0FE3E2D1-670A-412C-9C0A-8B29CFE98F05}"/>
    <hyperlink ref="R3:S3" location="Comments!E29" display="COMMENT" xr:uid="{06C16054-B732-450E-B0D4-9502B03822D3}"/>
  </hyperlink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B85238B7-E9CF-4A94-9B33-F3634E040C96}">
          <x14:formula1>
            <xm:f>Engine!$K$5:$K$8</xm:f>
          </x14:formula1>
          <xm:sqref>F6 H6 D6</xm:sqref>
        </x14:dataValidation>
        <x14:dataValidation type="list" allowBlank="1" showInputMessage="1" showErrorMessage="1" xr:uid="{77350D83-8611-4DD3-BB25-D476736A13D2}">
          <x14:formula1>
            <xm:f>Engine!$H$5:$H$7</xm:f>
          </x14:formula1>
          <xm:sqref>D7 F7 H7 D11:D12 F11:F12 H11:H12 D17 H19:H22 H17 D19:D22 F17 F19:F22</xm:sqref>
        </x14:dataValidation>
        <x14:dataValidation type="list" allowBlank="1" showInputMessage="1" showErrorMessage="1" xr:uid="{C90A9DE0-2182-469B-A41F-C43AAB218582}">
          <x14:formula1>
            <xm:f>Engine!$L$5:$L$7</xm:f>
          </x14:formula1>
          <xm:sqref>D9 F9 H9</xm:sqref>
        </x14:dataValidation>
        <x14:dataValidation type="list" allowBlank="1" showInputMessage="1" showErrorMessage="1" xr:uid="{E2855AAC-BA62-4F3D-B331-3CE49DA17369}">
          <x14:formula1>
            <xm:f>Engine!$M$5:$M$7</xm:f>
          </x14:formula1>
          <xm:sqref>D10 F10 H10</xm:sqref>
        </x14:dataValidation>
        <x14:dataValidation type="list" allowBlank="1" showInputMessage="1" showErrorMessage="1" xr:uid="{C798B696-5775-4150-A939-604EBD1C386E}">
          <x14:formula1>
            <xm:f>Engine!$N$5:$N$7</xm:f>
          </x14:formula1>
          <xm:sqref>D14 H14 F14</xm:sqref>
        </x14:dataValidation>
        <x14:dataValidation type="list" allowBlank="1" showInputMessage="1" showErrorMessage="1" xr:uid="{D7D44D23-120A-4F67-9302-5085C240E49C}">
          <x14:formula1>
            <xm:f>Engine!$O$5:$O$7</xm:f>
          </x14:formula1>
          <xm:sqref>D15 H15 F15</xm:sqref>
        </x14:dataValidation>
        <x14:dataValidation type="list" allowBlank="1" showInputMessage="1" showErrorMessage="1" xr:uid="{DDFF3499-21F3-430D-936E-9026D71AF9CA}">
          <x14:formula1>
            <xm:f>Engine!$P$5:$P$7</xm:f>
          </x14:formula1>
          <xm:sqref>D16 H16 F16</xm:sqref>
        </x14:dataValidation>
        <x14:dataValidation type="list" allowBlank="1" showInputMessage="1" showErrorMessage="1" xr:uid="{9519AFEB-A947-45CA-95BA-73390AB8B53E}">
          <x14:formula1>
            <xm:f>Engine!$Q$5:$Q$8</xm:f>
          </x14:formula1>
          <xm:sqref>D23 H23 F23</xm:sqref>
        </x14:dataValidation>
        <x14:dataValidation type="list" allowBlank="1" showInputMessage="1" showErrorMessage="1" xr:uid="{24F690D5-49F3-416F-A3F4-02D82A5CA0D8}">
          <x14:formula1>
            <xm:f>Engine!$R$5:$R$8</xm:f>
          </x14:formula1>
          <xm:sqref>D25 F25 H25</xm:sqref>
        </x14:dataValidation>
        <x14:dataValidation type="list" allowBlank="1" showInputMessage="1" showErrorMessage="1" xr:uid="{9F6D7308-FE0B-4C44-9202-140204C49920}">
          <x14:formula1>
            <xm:f>Engine!$S$5:$S$8</xm:f>
          </x14:formula1>
          <xm:sqref>D26 F26 H26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238CE5453C749ACC21A24001DED40" ma:contentTypeVersion="4" ma:contentTypeDescription="Create a new document." ma:contentTypeScope="" ma:versionID="16d0741e4b3a58c5a4b43e27fc8f82d9">
  <xsd:schema xmlns:xsd="http://www.w3.org/2001/XMLSchema" xmlns:xs="http://www.w3.org/2001/XMLSchema" xmlns:p="http://schemas.microsoft.com/office/2006/metadata/properties" xmlns:ns2="08b31702-d95e-4275-8546-9719631a98bd" targetNamespace="http://schemas.microsoft.com/office/2006/metadata/properties" ma:root="true" ma:fieldsID="91a518b1cc98d789dbd22834eb74432c" ns2:_="">
    <xsd:import namespace="08b31702-d95e-4275-8546-9719631a98b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b31702-d95e-4275-8546-9719631a98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C6293-B8A0-407B-AEFA-54CFB40F0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b31702-d95e-4275-8546-9719631a98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27F64C-2615-47D2-B311-07B14653670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27651D4-B816-432E-807F-34065DB2C7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GPS</vt:lpstr>
      <vt:lpstr>DASH</vt:lpstr>
      <vt:lpstr>ING</vt:lpstr>
      <vt:lpstr>PFR</vt:lpstr>
      <vt:lpstr>PKG</vt:lpstr>
      <vt:lpstr>EQUIP</vt:lpstr>
      <vt:lpstr>SERVICE</vt:lpstr>
      <vt:lpstr>OTHER</vt:lpstr>
      <vt:lpstr>Prod Pkg</vt:lpstr>
      <vt:lpstr>Audit Reg</vt:lpstr>
      <vt:lpstr>Climate</vt:lpstr>
      <vt:lpstr>Comments</vt:lpstr>
      <vt:lpstr>Action</vt:lpstr>
      <vt:lpstr>History </vt:lpstr>
      <vt:lpstr>Engine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Kozenka, Nick</dc:creator>
  <cp:keywords/>
  <dc:description/>
  <cp:lastModifiedBy>Galer, Chad</cp:lastModifiedBy>
  <cp:revision/>
  <dcterms:created xsi:type="dcterms:W3CDTF">2023-10-17T12:37:56Z</dcterms:created>
  <dcterms:modified xsi:type="dcterms:W3CDTF">2024-06-11T15:53:18Z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0x01010023A238CE5453C749ACC21A24001DED40</vt:lpwstr>
  </property>
</Properties>
</file>